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9320" windowHeight="12210" activeTab="2"/>
  </bookViews>
  <sheets>
    <sheet name="Rekapitulace stavby" sheetId="1" r:id="rId1"/>
    <sheet name="335 - Oprava vodovodu a k..." sheetId="2" state="hidden" r:id="rId2"/>
    <sheet name="010 - Vodovod" sheetId="3" r:id="rId3"/>
    <sheet name="020 - Kanalizace" sheetId="4" r:id="rId4"/>
  </sheets>
  <definedNames>
    <definedName name="_xlnm.Print_Titles" localSheetId="2">'010 - Vodovod'!$112:$112</definedName>
    <definedName name="_xlnm.Print_Titles" localSheetId="3">'020 - Kanalizace'!$114:$114</definedName>
    <definedName name="_xlnm.Print_Titles" localSheetId="1">'335 - Oprava vodovodu a k...'!$106:$106</definedName>
    <definedName name="_xlnm.Print_Titles" localSheetId="0">'Rekapitulace stavby'!$85:$85</definedName>
    <definedName name="_xlnm.Print_Area" localSheetId="2">'010 - Vodovod'!$C$4:$Q$69,'010 - Vodovod'!$C$75:$Q$96,'010 - Vodovod'!$C$102:$Q$143</definedName>
    <definedName name="_xlnm.Print_Area" localSheetId="3">'020 - Kanalizace'!$C$4:$Q$69,'020 - Kanalizace'!$C$75:$Q$98,'020 - Kanalizace'!$C$104:$Q$155</definedName>
    <definedName name="_xlnm.Print_Area" localSheetId="1">'335 - Oprava vodovodu a k...'!$C$4:$Q$70,'335 - Oprava vodovodu a k...'!$C$76:$Q$91,'335 - Oprava vodovodu a k...'!$C$97:$Q$107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<sst xmlns="http://schemas.openxmlformats.org/spreadsheetml/2006/main" count="931" uniqueCount="262">
  <si>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</si>
  <si>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</si>
  <si>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</si>
  <si>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</si>
  <si>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</si>
  <si>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</si>
  <si>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</si>
  <si>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</si>
  <si>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</si>
  <si>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1</t>
  </si>
  <si>
    <t>SOUHRNNÝ LIST STAVBY</t>
  </si>
  <si>
    <t>v ---  níže se nacházejí doplnkové a pomocné údaje k sestavám  --- v</t>
  </si>
  <si>
    <t>Kód:</t>
  </si>
  <si>
    <t>335</t>
  </si>
  <si>
    <t>Stavba:</t>
  </si>
  <si>
    <t>Oprava vodovodu a kanalizace, p.č. 1286/1, k.ú. Střelské Hoštice</t>
  </si>
  <si>
    <t>JKSO:</t>
  </si>
  <si>
    <t>CC-CZ:</t>
  </si>
  <si>
    <t>Místo:</t>
  </si>
  <si>
    <t>Střelské Hoštice</t>
  </si>
  <si>
    <t>Datum:</t>
  </si>
  <si>
    <t>Objednatel:</t>
  </si>
  <si>
    <t>IČ:</t>
  </si>
  <si>
    <t>Obec Střelské Hoštice</t>
  </si>
  <si>
    <t>DIČ:</t>
  </si>
  <si>
    <t>Zhotovitel:</t>
  </si>
  <si>
    <t>bude určen výběrovým řízením</t>
  </si>
  <si>
    <t>Projektant:</t>
  </si>
  <si>
    <t>Ing. Lenka Brucklerová</t>
  </si>
  <si>
    <t>Zpracovatel: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</si>
  <si>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</si>
  <si>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</si>
  <si>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</si>
  <si>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</si>
  <si>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</si>
  <si>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</si>
  <si>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</si>
  <si>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</si>
  <si>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</si>
  <si>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</si>
  <si>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</si>
  <si>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</si>
  <si>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</si>
  <si>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</si>
  <si>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</si>
  <si>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</si>
  <si>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</si>
  <si>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</si>
  <si>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</si>
  <si>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</si>
  <si>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</si>
  <si>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</si>
  <si>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</si>
  <si>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</si>
  <si>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</si>
  <si>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</si>
  <si>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</si>
  <si>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</si>
  <si>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</si>
  <si>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</si>
  <si>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</si>
  <si>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</si>
  <si>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</si>
  <si>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</si>
  <si>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</si>
  <si>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</si>
  <si>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</si>
  <si>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</si>
  <si>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</si>
  <si>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</si>
  <si>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{812a1fd5-241b-4ba5-a3fa-30c6bcf19a52}</t>
  </si>
  <si>
    <t>/</t>
  </si>
  <si>
    <t>010</t>
  </si>
  <si>
    <t>Vodovod</t>
  </si>
  <si>
    <t>020</t>
  </si>
  <si>
    <t>Kanalizace</t>
  </si>
  <si>
    <t>{5fe861c9-df35-4e16-9cd6-ad99ebc31a42}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</si>
  <si>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</si>
  <si>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</si>
  <si>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</si>
  <si>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</si>
  <si>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</si>
  <si>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</si>
  <si>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</si>
  <si>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</si>
  <si>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</si>
  <si>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</si>
  <si>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</si>
  <si>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</si>
  <si>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</si>
  <si>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</si>
  <si>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</si>
  <si>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</si>
  <si>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</si>
  <si>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</si>
  <si>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</si>
  <si>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</si>
  <si>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</si>
  <si>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</si>
  <si>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</si>
  <si>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</si>
  <si>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</si>
  <si>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</si>
  <si>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</si>
  <si>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</si>
  <si>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</si>
  <si>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</si>
  <si>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Objekt:</t>
  </si>
  <si>
    <t>010 - Vodovod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</si>
  <si>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</si>
  <si>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</si>
  <si>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</si>
  <si>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</si>
  <si>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</si>
  <si>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</si>
  <si>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VRN3 - Zařízení staveniště</t>
  </si>
  <si>
    <t>Zařízení staveniště</t>
  </si>
  <si>
    <t>ROZPOCET</t>
  </si>
  <si>
    <t>K</t>
  </si>
  <si>
    <t>132301101</t>
  </si>
  <si>
    <t>Hloubení rýh š do 600 mm v hornině tř. 4 objemu do 100 m3</t>
  </si>
  <si>
    <t>m3</t>
  </si>
  <si>
    <t>4</t>
  </si>
  <si>
    <t>3</t>
  </si>
  <si>
    <t>161101101</t>
  </si>
  <si>
    <t>Svislé přemístění výkopku z horniny tř. 1 až 4 hl výkopu do 2,5 m</t>
  </si>
  <si>
    <t>162601102</t>
  </si>
  <si>
    <t>Vodorovné přemístění do 5000 m výkopku/sypaniny z horniny tř. 1 až 4</t>
  </si>
  <si>
    <t>5</t>
  </si>
  <si>
    <t>171201201</t>
  </si>
  <si>
    <t>Uložení sypaniny na skládky</t>
  </si>
  <si>
    <t>t</t>
  </si>
  <si>
    <t>174101101</t>
  </si>
  <si>
    <t>Zásyp jam, šachet rýh nebo kolem objektů sypaninou se zhutněním</t>
  </si>
  <si>
    <t>8</t>
  </si>
  <si>
    <t>451573111</t>
  </si>
  <si>
    <t>Lože pod potrubí otevřený výkop ze štěrkopísku</t>
  </si>
  <si>
    <t>871241141</t>
  </si>
  <si>
    <t>Montáž potrubí z PE100 SDR 11 otevřený výkop svařovaných na tupo D 90 x 8,2 mm</t>
  </si>
  <si>
    <t>m</t>
  </si>
  <si>
    <t>M</t>
  </si>
  <si>
    <t>28613600</t>
  </si>
  <si>
    <t>potrubí dvouvrstvé PE100 s 10% signalizační vrstvou SDR 11 90x8,2 dl 12m</t>
  </si>
  <si>
    <t>891241112</t>
  </si>
  <si>
    <t>Montáž vodovodních šoupátek otevřený výkop DN 80</t>
  </si>
  <si>
    <t>kus</t>
  </si>
  <si>
    <t>42221303</t>
  </si>
  <si>
    <t>šoupátko  DN 80  S 2000</t>
  </si>
  <si>
    <t>422910735</t>
  </si>
  <si>
    <t>souprava zemní  pro šoupátka teleskopická</t>
  </si>
  <si>
    <t>552516565</t>
  </si>
  <si>
    <t>příruba systémová 2000</t>
  </si>
  <si>
    <t>892273122</t>
  </si>
  <si>
    <t>Proplach a dezinfekce vodovodního potrubí DN od 80 do 125</t>
  </si>
  <si>
    <t>892241111</t>
  </si>
  <si>
    <t>Tlaková zkouška vodou potrubí do 80</t>
  </si>
  <si>
    <t>892372111</t>
  </si>
  <si>
    <t>Zabezpečení konců potrubí DN do 300 při tlakových zkouškách vodou</t>
  </si>
  <si>
    <t>899401112</t>
  </si>
  <si>
    <t>Osazení poklopů litinových šoupátkových</t>
  </si>
  <si>
    <t>422913520</t>
  </si>
  <si>
    <t>poklop litinový typ 504-šoupátkový</t>
  </si>
  <si>
    <t>899721111</t>
  </si>
  <si>
    <t>Signalizační vodič DN do 150 mm na potrubí PVC</t>
  </si>
  <si>
    <t>899722112</t>
  </si>
  <si>
    <t>Krytí potrubí z plastů výstražnou fólií z PVC 25 cm</t>
  </si>
  <si>
    <t>998276101</t>
  </si>
  <si>
    <t>Přesun hmot pro trubní vedení z trub z plastických hmot otevřený výkop</t>
  </si>
  <si>
    <t>030001000</t>
  </si>
  <si>
    <t>%</t>
  </si>
  <si>
    <t>1024</t>
  </si>
  <si>
    <t>VRN-010</t>
  </si>
  <si>
    <t>Vytýčení inženýrských sítí</t>
  </si>
  <si>
    <t>kpl</t>
  </si>
  <si>
    <t>VRN-020</t>
  </si>
  <si>
    <t>Geodetické zaměření + skutečné provedení</t>
  </si>
  <si>
    <t>020 - Kanalizace</t>
  </si>
  <si>
    <t xml:space="preserve">    9 - Ostatní konstrukce a práce, bourání</t>
  </si>
  <si>
    <t xml:space="preserve">    997 - Přesun sutě</t>
  </si>
  <si>
    <t>119001401</t>
  </si>
  <si>
    <t>Dočasné zajištění potrubí ocelového nebo litinového DN do 200</t>
  </si>
  <si>
    <t>1694505387</t>
  </si>
  <si>
    <t>119001421</t>
  </si>
  <si>
    <t>Dočasné zajištění kabelů a kabelových tratí ze 3 volně ložených kabelů</t>
  </si>
  <si>
    <t>-925469868</t>
  </si>
  <si>
    <t>130001101</t>
  </si>
  <si>
    <t>Příplatek za ztížení vykopávky v blízkosti podzemního vedení</t>
  </si>
  <si>
    <t>278462532</t>
  </si>
  <si>
    <t>132301202</t>
  </si>
  <si>
    <t>Hloubení rýh š do 2000 mm v hornině tř. 4 objemu do 1000 m3</t>
  </si>
  <si>
    <t>145420087</t>
  </si>
  <si>
    <t>1804985138</t>
  </si>
  <si>
    <t>1961885366</t>
  </si>
  <si>
    <t>-782041633</t>
  </si>
  <si>
    <t>-798097808</t>
  </si>
  <si>
    <t>420213593</t>
  </si>
  <si>
    <t>452311141</t>
  </si>
  <si>
    <t>Podkladní desky z betonu prostého tř. C 16/20 otevřený výkop</t>
  </si>
  <si>
    <t>-617167358</t>
  </si>
  <si>
    <t>871355221</t>
  </si>
  <si>
    <t>Kanalizační potrubí z tvrdého PVC jednovrstvé tuhost třídy SN8 DN 200</t>
  </si>
  <si>
    <t>506319627</t>
  </si>
  <si>
    <t>871395221</t>
  </si>
  <si>
    <t>Kanalizační potrubí z tvrdého PVC jednovrstvé tuhost třídy SN8 DN 400</t>
  </si>
  <si>
    <t>316440245</t>
  </si>
  <si>
    <t>894201220</t>
  </si>
  <si>
    <t>Stěny šachet z prostého betonu bez zvýšených nároků na prostředí tř. C 20/25</t>
  </si>
  <si>
    <t>-1115782715</t>
  </si>
  <si>
    <t>894411131</t>
  </si>
  <si>
    <t>Zřízení šachet kanalizačních z betonových dílců na potrubí DN nad 300 do 400 dno beton tř. C 25/30</t>
  </si>
  <si>
    <t>322541702</t>
  </si>
  <si>
    <t>894138001</t>
  </si>
  <si>
    <t>Příplatek ZKD 0,60 m výšky vstupu na stokách</t>
  </si>
  <si>
    <t>-605035390</t>
  </si>
  <si>
    <t>59224010</t>
  </si>
  <si>
    <t>prstenec betonový vyrovnávací ke krytu šachty 62,5x4x10 cm</t>
  </si>
  <si>
    <t>-98962132</t>
  </si>
  <si>
    <t>59224013</t>
  </si>
  <si>
    <t>prstenec betonový vyrovnávací ke krytu šachty 62,5x10x10 cm</t>
  </si>
  <si>
    <t>-1779754201</t>
  </si>
  <si>
    <t>59224167</t>
  </si>
  <si>
    <t>skruž betonová přechodová 62,5/100x60x12 cm, stupadla poplastovaná</t>
  </si>
  <si>
    <t>367896399</t>
  </si>
  <si>
    <t>59224038</t>
  </si>
  <si>
    <t>dno betonové šachtové DN 400 betonový žlab i nástupnice   100 x 88,5 x 23 cm</t>
  </si>
  <si>
    <t>1831955297</t>
  </si>
  <si>
    <t>59224065</t>
  </si>
  <si>
    <t>skruž betonová DN 1000x250, 100x25x12 cm</t>
  </si>
  <si>
    <t>1688851537</t>
  </si>
  <si>
    <t>59224130</t>
  </si>
  <si>
    <t>deska betonová přechodová  62,5x20x9 cm</t>
  </si>
  <si>
    <t>1493444950</t>
  </si>
  <si>
    <t>59224067</t>
  </si>
  <si>
    <t>skruž betonová DN 1000x500, 100x50x12 cm</t>
  </si>
  <si>
    <t>-511840076</t>
  </si>
  <si>
    <t>899104112</t>
  </si>
  <si>
    <t>Osazení poklopů litinových nebo ocelových včetně rámů pro třídu zatížení D400, E600</t>
  </si>
  <si>
    <t>-928194410</t>
  </si>
  <si>
    <t>28661935</t>
  </si>
  <si>
    <t>poklop šachtový litinový s rámem DN 600 pro třídu zatížení D400</t>
  </si>
  <si>
    <t>9108112</t>
  </si>
  <si>
    <t>8999-010</t>
  </si>
  <si>
    <t>Dodávka a montáž odlehčovací komory, plastové, dvouplášťové, na potrubí DN 400</t>
  </si>
  <si>
    <t>1615714165</t>
  </si>
  <si>
    <t>969021132</t>
  </si>
  <si>
    <t>Vybourání kanalizačního potrubí DN 400</t>
  </si>
  <si>
    <t>-211615449</t>
  </si>
  <si>
    <t>997221551</t>
  </si>
  <si>
    <t>Vodorovná doprava suti ze sypkých materiálů do 1 km</t>
  </si>
  <si>
    <t>402012733</t>
  </si>
  <si>
    <t>997221559</t>
  </si>
  <si>
    <t>Příplatek ZKD 1 km u vodorovné dopravy suti ze sypkých materiálů</t>
  </si>
  <si>
    <t>1571986508</t>
  </si>
  <si>
    <t>832276381</t>
  </si>
  <si>
    <t>-946941644</t>
  </si>
  <si>
    <t>VRN-021</t>
  </si>
  <si>
    <t>-414670424</t>
  </si>
  <si>
    <t>CZ00251844</t>
  </si>
  <si>
    <t>00251844</t>
  </si>
  <si>
    <t>Obec Střelské Hoštice,  Střelské Hoštice 83, 387 15 Střelské Hoštice</t>
  </si>
  <si>
    <t>3b</t>
  </si>
  <si>
    <t>Celkové náklady za stavbu 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</si>
</sst>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21" borderId="5" applyNumberFormat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44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22" borderId="0" xfId="0" applyFont="1" applyFill="1" applyAlignment="1" applyProtection="1">
      <alignment horizontal="left" vertical="center"/>
      <protection/>
    </xf>
    <xf numFmtId="0" fontId="10" fillId="22" borderId="0" xfId="0" applyFont="1" applyFill="1" applyAlignment="1" applyProtection="1">
      <alignment vertical="center"/>
      <protection/>
    </xf>
    <xf numFmtId="0" fontId="11" fillId="22" borderId="0" xfId="0" applyFont="1" applyFill="1" applyAlignment="1" applyProtection="1">
      <alignment horizontal="left" vertical="center"/>
      <protection/>
    </xf>
    <xf numFmtId="0" fontId="12" fillId="22" borderId="0" xfId="50" applyFont="1" applyFill="1" applyAlignment="1" applyProtection="1">
      <alignment vertical="center"/>
      <protection/>
    </xf>
    <xf numFmtId="0" fontId="0" fillId="22" borderId="0" xfId="0" applyFill="1" applyAlignment="1">
      <alignment/>
    </xf>
    <xf numFmtId="0" fontId="9" fillId="2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horizontal="left" vertical="center"/>
    </xf>
    <xf numFmtId="0" fontId="0" fillId="20" borderId="18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5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166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3" fillId="20" borderId="0" xfId="0" applyFont="1" applyFill="1" applyBorder="1" applyAlignment="1">
      <alignment horizontal="left" vertical="center"/>
    </xf>
    <xf numFmtId="0" fontId="0" fillId="22" borderId="0" xfId="0" applyFill="1" applyAlignment="1" applyProtection="1">
      <alignment/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20" borderId="18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6" fontId="29" fillId="0" borderId="31" xfId="0" applyNumberFormat="1" applyFont="1" applyBorder="1" applyAlignment="1">
      <alignment/>
    </xf>
    <xf numFmtId="166" fontId="29" fillId="0" borderId="32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31" fillId="0" borderId="33" xfId="0" applyFont="1" applyBorder="1" applyAlignment="1" applyProtection="1">
      <alignment horizontal="center" vertical="center"/>
      <protection locked="0"/>
    </xf>
    <xf numFmtId="49" fontId="31" fillId="0" borderId="33" xfId="0" applyNumberFormat="1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167" fontId="31" fillId="0" borderId="33" xfId="0" applyNumberFormat="1" applyFont="1" applyBorder="1" applyAlignment="1" applyProtection="1">
      <alignment vertical="center"/>
      <protection locked="0"/>
    </xf>
    <xf numFmtId="167" fontId="0" fillId="0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31" fillId="0" borderId="33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0" fontId="3" fillId="20" borderId="31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20" borderId="37" xfId="0" applyFont="1" applyFill="1" applyBorder="1" applyAlignment="1">
      <alignment horizontal="left" vertical="center"/>
    </xf>
    <xf numFmtId="4" fontId="23" fillId="2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0" fillId="24" borderId="33" xfId="0" applyNumberFormat="1" applyFont="1" applyFill="1" applyBorder="1" applyAlignment="1" applyProtection="1">
      <alignment vertical="center"/>
      <protection locked="0"/>
    </xf>
    <xf numFmtId="167" fontId="0" fillId="24" borderId="33" xfId="0" applyNumberFormat="1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2" xfId="0" applyFill="1" applyBorder="1" applyAlignment="1">
      <alignment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3" fillId="20" borderId="0" xfId="0" applyFont="1" applyFill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4" fillId="20" borderId="18" xfId="0" applyFont="1" applyFill="1" applyBorder="1" applyAlignment="1">
      <alignment horizontal="left" vertical="center"/>
    </xf>
    <xf numFmtId="0" fontId="0" fillId="20" borderId="18" xfId="0" applyFont="1" applyFill="1" applyBorder="1" applyAlignment="1">
      <alignment vertical="center"/>
    </xf>
    <xf numFmtId="4" fontId="4" fillId="20" borderId="18" xfId="0" applyNumberFormat="1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left" vertical="center"/>
    </xf>
    <xf numFmtId="0" fontId="3" fillId="2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12" fillId="22" borderId="0" xfId="5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4" fontId="4" fillId="20" borderId="37" xfId="0" applyNumberFormat="1" applyFont="1" applyFill="1" applyBorder="1" applyAlignment="1">
      <alignment vertical="center"/>
    </xf>
    <xf numFmtId="0" fontId="3" fillId="20" borderId="3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24" borderId="33" xfId="0" applyNumberFormat="1" applyFont="1" applyFill="1" applyBorder="1" applyAlignment="1" applyProtection="1">
      <alignment vertical="center"/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4" fontId="31" fillId="24" borderId="33" xfId="0" applyNumberFormat="1" applyFont="1" applyFill="1" applyBorder="1" applyAlignment="1" applyProtection="1">
      <alignment vertical="center"/>
      <protection locked="0"/>
    </xf>
    <xf numFmtId="4" fontId="31" fillId="0" borderId="33" xfId="0" applyNumberFormat="1" applyFont="1" applyBorder="1" applyAlignment="1" applyProtection="1">
      <alignment vertical="center"/>
      <protection locked="0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0" fillId="0" borderId="3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Currency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12.6601562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/>
      <c r="BU1" s="16"/>
    </row>
    <row r="2" spans="3:72" ht="36.7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169" t="s">
        <v>8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8"/>
      <c r="BT2" s="18"/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/>
      <c r="BT3" s="18"/>
    </row>
    <row r="4" spans="2:71" ht="36.75" customHeight="1">
      <c r="B4" s="22"/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3"/>
      <c r="AS4" s="17" t="s">
        <v>11</v>
      </c>
      <c r="BS4" s="18"/>
    </row>
    <row r="5" spans="2:71" ht="14.25" customHeight="1">
      <c r="B5" s="22"/>
      <c r="C5" s="24"/>
      <c r="D5" s="25" t="s">
        <v>12</v>
      </c>
      <c r="E5" s="24"/>
      <c r="F5" s="24"/>
      <c r="G5" s="24"/>
      <c r="H5" s="24"/>
      <c r="I5" s="24"/>
      <c r="J5" s="24"/>
      <c r="K5" s="181" t="s">
        <v>260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24"/>
      <c r="AQ5" s="23"/>
      <c r="BS5" s="18"/>
    </row>
    <row r="6" spans="2:71" ht="36.75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183" t="s">
        <v>15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4"/>
      <c r="AQ6" s="23"/>
      <c r="BS6" s="18"/>
    </row>
    <row r="7" spans="2:71" ht="14.25" customHeight="1">
      <c r="B7" s="22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3"/>
      <c r="BS7" s="18"/>
    </row>
    <row r="8" spans="2:71" ht="14.25" customHeight="1">
      <c r="B8" s="22"/>
      <c r="C8" s="24"/>
      <c r="D8" s="28" t="s">
        <v>18</v>
      </c>
      <c r="E8" s="24"/>
      <c r="F8" s="24"/>
      <c r="G8" s="24"/>
      <c r="H8" s="24"/>
      <c r="I8" s="24"/>
      <c r="J8" s="24"/>
      <c r="K8" s="26" t="s">
        <v>19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163"/>
      <c r="AO8" s="24"/>
      <c r="AP8" s="24"/>
      <c r="AQ8" s="23"/>
      <c r="BS8" s="18"/>
    </row>
    <row r="9" spans="2:71" ht="14.2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/>
    </row>
    <row r="10" spans="2:71" ht="14.25" customHeight="1">
      <c r="B10" s="22"/>
      <c r="C10" s="24"/>
      <c r="D10" s="28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22</v>
      </c>
      <c r="AL10" s="24"/>
      <c r="AM10" s="24"/>
      <c r="AN10" s="188" t="s">
        <v>258</v>
      </c>
      <c r="AO10" s="188"/>
      <c r="AP10" s="24"/>
      <c r="AQ10" s="23"/>
      <c r="BS10" s="18"/>
    </row>
    <row r="11" spans="2:71" ht="18" customHeight="1">
      <c r="B11" s="22"/>
      <c r="C11" s="24"/>
      <c r="D11" s="24"/>
      <c r="E11" s="26" t="s">
        <v>259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173" t="s">
        <v>257</v>
      </c>
      <c r="AO11" s="173"/>
      <c r="AP11" s="24"/>
      <c r="AQ11" s="23"/>
      <c r="BS11" s="18"/>
    </row>
    <row r="12" spans="2:71" ht="6.7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/>
    </row>
    <row r="13" spans="2:71" ht="14.25" customHeight="1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22</v>
      </c>
      <c r="AL13" s="24"/>
      <c r="AM13" s="24"/>
      <c r="AN13" s="163"/>
      <c r="AO13" s="24"/>
      <c r="AP13" s="24"/>
      <c r="AQ13" s="23"/>
      <c r="BS13" s="18"/>
    </row>
    <row r="14" spans="2:71" ht="15">
      <c r="B14" s="22"/>
      <c r="C14" s="24"/>
      <c r="D14" s="24"/>
      <c r="E14" s="186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163" t="s">
        <v>5</v>
      </c>
      <c r="AO14" s="24"/>
      <c r="AP14" s="24"/>
      <c r="AQ14" s="23"/>
      <c r="BS14" s="18"/>
    </row>
    <row r="15" spans="2:71" ht="6.7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/>
    </row>
    <row r="16" spans="2:71" ht="14.25" customHeight="1">
      <c r="B16" s="22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22</v>
      </c>
      <c r="AL16" s="24"/>
      <c r="AM16" s="24"/>
      <c r="AN16" s="26" t="s">
        <v>5</v>
      </c>
      <c r="AO16" s="24"/>
      <c r="AP16" s="24"/>
      <c r="AQ16" s="23"/>
      <c r="BS16" s="18"/>
    </row>
    <row r="17" spans="2:71" ht="18" customHeight="1">
      <c r="B17" s="22"/>
      <c r="C17" s="24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3"/>
      <c r="BS17" s="18"/>
    </row>
    <row r="18" spans="2:71" ht="6.7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/>
    </row>
    <row r="19" spans="2:71" ht="14.25" customHeight="1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22</v>
      </c>
      <c r="AL19" s="24"/>
      <c r="AM19" s="24"/>
      <c r="AN19" s="26" t="s">
        <v>5</v>
      </c>
      <c r="AO19" s="24"/>
      <c r="AP19" s="24"/>
      <c r="AQ19" s="23"/>
      <c r="BS19" s="18"/>
    </row>
    <row r="20" spans="2:43" ht="18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3"/>
    </row>
    <row r="21" spans="2:43" ht="6.7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85" t="s">
        <v>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4"/>
      <c r="AP23" s="24"/>
      <c r="AQ23" s="23"/>
    </row>
    <row r="24" spans="2:43" ht="6.7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7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25" customHeight="1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4">
        <f>ROUND(AG87,0)</f>
        <v>0</v>
      </c>
      <c r="AL26" s="184"/>
      <c r="AM26" s="184"/>
      <c r="AN26" s="184"/>
      <c r="AO26" s="184"/>
      <c r="AP26" s="24"/>
      <c r="AQ26" s="23"/>
    </row>
    <row r="27" spans="2:43" ht="14.25" customHeight="1">
      <c r="B27" s="22"/>
      <c r="C27" s="24"/>
      <c r="D27" s="3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4"/>
      <c r="AL27" s="154"/>
      <c r="AM27" s="154"/>
      <c r="AN27" s="154"/>
      <c r="AO27" s="154"/>
      <c r="AP27" s="24"/>
      <c r="AQ27" s="23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55">
        <f>ROUND(AK26+AK27,0)</f>
        <v>0</v>
      </c>
      <c r="AL29" s="156"/>
      <c r="AM29" s="156"/>
      <c r="AN29" s="156"/>
      <c r="AO29" s="156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4" s="2" customFormat="1" ht="14.25" customHeight="1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174">
        <v>0.21</v>
      </c>
      <c r="M31" s="175"/>
      <c r="N31" s="175"/>
      <c r="O31" s="175"/>
      <c r="P31" s="37"/>
      <c r="Q31" s="37"/>
      <c r="R31" s="37"/>
      <c r="S31" s="37"/>
      <c r="T31" s="40" t="s">
        <v>35</v>
      </c>
      <c r="U31" s="37"/>
      <c r="V31" s="37"/>
      <c r="W31" s="176">
        <f>ROUND(AK26,0)</f>
        <v>0</v>
      </c>
      <c r="X31" s="175"/>
      <c r="Y31" s="175"/>
      <c r="Z31" s="175"/>
      <c r="AA31" s="175"/>
      <c r="AB31" s="175"/>
      <c r="AC31" s="175"/>
      <c r="AD31" s="175"/>
      <c r="AE31" s="175"/>
      <c r="AF31" s="37"/>
      <c r="AG31" s="37"/>
      <c r="AH31" s="37"/>
      <c r="AI31" s="37"/>
      <c r="AJ31" s="37"/>
      <c r="AK31" s="176">
        <f>ROUND(W31*0.21,0)</f>
        <v>0</v>
      </c>
      <c r="AL31" s="175"/>
      <c r="AM31" s="175"/>
      <c r="AN31" s="175"/>
      <c r="AO31" s="175"/>
      <c r="AP31" s="37"/>
      <c r="AQ31" s="41"/>
      <c r="AR31" s="172"/>
    </row>
    <row r="32" spans="2:43" s="2" customFormat="1" ht="14.25" customHeight="1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174">
        <v>0.15</v>
      </c>
      <c r="M32" s="175"/>
      <c r="N32" s="175"/>
      <c r="O32" s="175"/>
      <c r="P32" s="37"/>
      <c r="Q32" s="37"/>
      <c r="R32" s="37"/>
      <c r="S32" s="37"/>
      <c r="T32" s="40" t="s">
        <v>35</v>
      </c>
      <c r="U32" s="37"/>
      <c r="V32" s="37"/>
      <c r="W32" s="176">
        <v>0</v>
      </c>
      <c r="X32" s="175"/>
      <c r="Y32" s="175"/>
      <c r="Z32" s="175"/>
      <c r="AA32" s="175"/>
      <c r="AB32" s="175"/>
      <c r="AC32" s="175"/>
      <c r="AD32" s="175"/>
      <c r="AE32" s="175"/>
      <c r="AF32" s="37"/>
      <c r="AG32" s="37"/>
      <c r="AH32" s="37"/>
      <c r="AI32" s="37"/>
      <c r="AJ32" s="37"/>
      <c r="AK32" s="176">
        <f>ROUND(AW87+SUM(BZ92),0)</f>
        <v>0</v>
      </c>
      <c r="AL32" s="175"/>
      <c r="AM32" s="175"/>
      <c r="AN32" s="175"/>
      <c r="AO32" s="175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174">
        <v>0.21</v>
      </c>
      <c r="M33" s="175"/>
      <c r="N33" s="175"/>
      <c r="O33" s="175"/>
      <c r="P33" s="37"/>
      <c r="Q33" s="37"/>
      <c r="R33" s="37"/>
      <c r="S33" s="37"/>
      <c r="T33" s="40" t="s">
        <v>35</v>
      </c>
      <c r="U33" s="37"/>
      <c r="V33" s="37"/>
      <c r="W33" s="176">
        <f>ROUND(BB87+SUM(CF92),0)</f>
        <v>0</v>
      </c>
      <c r="X33" s="175"/>
      <c r="Y33" s="175"/>
      <c r="Z33" s="175"/>
      <c r="AA33" s="175"/>
      <c r="AB33" s="175"/>
      <c r="AC33" s="175"/>
      <c r="AD33" s="175"/>
      <c r="AE33" s="175"/>
      <c r="AF33" s="37"/>
      <c r="AG33" s="37"/>
      <c r="AH33" s="37"/>
      <c r="AI33" s="37"/>
      <c r="AJ33" s="37"/>
      <c r="AK33" s="176">
        <v>0</v>
      </c>
      <c r="AL33" s="175"/>
      <c r="AM33" s="175"/>
      <c r="AN33" s="175"/>
      <c r="AO33" s="175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174">
        <v>0.15</v>
      </c>
      <c r="M34" s="175"/>
      <c r="N34" s="175"/>
      <c r="O34" s="175"/>
      <c r="P34" s="37"/>
      <c r="Q34" s="37"/>
      <c r="R34" s="37"/>
      <c r="S34" s="37"/>
      <c r="T34" s="40" t="s">
        <v>35</v>
      </c>
      <c r="U34" s="37"/>
      <c r="V34" s="37"/>
      <c r="W34" s="176">
        <f>ROUND(BC87+SUM(CG92),0)</f>
        <v>0</v>
      </c>
      <c r="X34" s="175"/>
      <c r="Y34" s="175"/>
      <c r="Z34" s="175"/>
      <c r="AA34" s="175"/>
      <c r="AB34" s="175"/>
      <c r="AC34" s="175"/>
      <c r="AD34" s="175"/>
      <c r="AE34" s="175"/>
      <c r="AF34" s="37"/>
      <c r="AG34" s="37"/>
      <c r="AH34" s="37"/>
      <c r="AI34" s="37"/>
      <c r="AJ34" s="37"/>
      <c r="AK34" s="176">
        <v>0</v>
      </c>
      <c r="AL34" s="175"/>
      <c r="AM34" s="175"/>
      <c r="AN34" s="175"/>
      <c r="AO34" s="175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174">
        <v>0</v>
      </c>
      <c r="M35" s="175"/>
      <c r="N35" s="175"/>
      <c r="O35" s="175"/>
      <c r="P35" s="37"/>
      <c r="Q35" s="37"/>
      <c r="R35" s="37"/>
      <c r="S35" s="37"/>
      <c r="T35" s="40" t="s">
        <v>35</v>
      </c>
      <c r="U35" s="37"/>
      <c r="V35" s="37"/>
      <c r="W35" s="176">
        <f>ROUND(BD87+SUM(CH92),0)</f>
        <v>0</v>
      </c>
      <c r="X35" s="175"/>
      <c r="Y35" s="175"/>
      <c r="Z35" s="175"/>
      <c r="AA35" s="175"/>
      <c r="AB35" s="175"/>
      <c r="AC35" s="175"/>
      <c r="AD35" s="175"/>
      <c r="AE35" s="175"/>
      <c r="AF35" s="37"/>
      <c r="AG35" s="37"/>
      <c r="AH35" s="37"/>
      <c r="AI35" s="37"/>
      <c r="AJ35" s="37"/>
      <c r="AK35" s="176">
        <v>0</v>
      </c>
      <c r="AL35" s="175"/>
      <c r="AM35" s="175"/>
      <c r="AN35" s="175"/>
      <c r="AO35" s="175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189" t="s">
        <v>42</v>
      </c>
      <c r="Y37" s="190"/>
      <c r="Z37" s="190"/>
      <c r="AA37" s="190"/>
      <c r="AB37" s="190"/>
      <c r="AC37" s="44"/>
      <c r="AD37" s="44"/>
      <c r="AE37" s="44"/>
      <c r="AF37" s="44"/>
      <c r="AG37" s="44"/>
      <c r="AH37" s="44"/>
      <c r="AI37" s="44"/>
      <c r="AJ37" s="44"/>
      <c r="AK37" s="191">
        <f>SUM(AK29:AK35)</f>
        <v>0</v>
      </c>
      <c r="AL37" s="190"/>
      <c r="AM37" s="190"/>
      <c r="AN37" s="190"/>
      <c r="AO37" s="192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5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5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5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5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5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5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5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5"/>
      <c r="AP68" s="24"/>
      <c r="AQ68" s="23"/>
    </row>
    <row r="69" spans="2:43" s="1" customFormat="1" ht="15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79" t="s">
        <v>49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3"/>
    </row>
    <row r="77" spans="2:43" s="3" customFormat="1" ht="14.25" customHeight="1">
      <c r="B77" s="61"/>
      <c r="C77" s="28" t="s">
        <v>12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3b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193" t="str">
        <f>K6</f>
        <v>Oprava vodovodu a kanalizace, p.č. 1286/1, k.ú. Střelské Hoštice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Střelské Hoštice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69">
        <f>IF(AN8="","",AN8)</f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 customHeight="1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Obec Střelské Hoštice,  Střelské Hoštice 83, 387 15 Střelské Hoštice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199">
        <f>IF(E17="","",E17)</f>
      </c>
      <c r="AN82" s="199"/>
      <c r="AO82" s="199"/>
      <c r="AP82" s="199"/>
      <c r="AQ82" s="33"/>
      <c r="AS82" s="170" t="s">
        <v>50</v>
      </c>
      <c r="AT82" s="17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>
        <f>IF(E14="","",E14)</f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99">
        <f>IF(E20="","",E20)</f>
      </c>
      <c r="AN83" s="199"/>
      <c r="AO83" s="199"/>
      <c r="AP83" s="199"/>
      <c r="AQ83" s="33"/>
      <c r="AS83" s="150"/>
      <c r="AT83" s="15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52"/>
      <c r="AT84" s="153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96" t="s">
        <v>51</v>
      </c>
      <c r="D85" s="197"/>
      <c r="E85" s="197"/>
      <c r="F85" s="197"/>
      <c r="G85" s="197"/>
      <c r="H85" s="44"/>
      <c r="I85" s="198" t="s">
        <v>52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8" t="s">
        <v>53</v>
      </c>
      <c r="AH85" s="197"/>
      <c r="AI85" s="197"/>
      <c r="AJ85" s="197"/>
      <c r="AK85" s="197"/>
      <c r="AL85" s="197"/>
      <c r="AM85" s="197"/>
      <c r="AN85" s="198" t="s">
        <v>54</v>
      </c>
      <c r="AO85" s="197"/>
      <c r="AP85" s="157"/>
      <c r="AQ85" s="33"/>
      <c r="AS85" s="71" t="s">
        <v>55</v>
      </c>
      <c r="AT85" s="72" t="s">
        <v>56</v>
      </c>
      <c r="AU85" s="72" t="s">
        <v>57</v>
      </c>
      <c r="AV85" s="72" t="s">
        <v>58</v>
      </c>
      <c r="AW85" s="72" t="s">
        <v>59</v>
      </c>
      <c r="AX85" s="72" t="s">
        <v>60</v>
      </c>
      <c r="AY85" s="72" t="s">
        <v>61</v>
      </c>
      <c r="AZ85" s="72" t="s">
        <v>62</v>
      </c>
      <c r="BA85" s="72" t="s">
        <v>63</v>
      </c>
      <c r="BB85" s="72" t="s">
        <v>64</v>
      </c>
      <c r="BC85" s="72" t="s">
        <v>65</v>
      </c>
      <c r="BD85" s="73" t="s">
        <v>66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5" t="s">
        <v>67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0">
        <f>ROUND(SUM(AG89:AG90),0)</f>
        <v>0</v>
      </c>
      <c r="AH87" s="200"/>
      <c r="AI87" s="200"/>
      <c r="AJ87" s="200"/>
      <c r="AK87" s="200"/>
      <c r="AL87" s="200"/>
      <c r="AM87" s="200"/>
      <c r="AN87" s="201">
        <f>SUM(AN89,AN90)</f>
        <v>0</v>
      </c>
      <c r="AO87" s="201"/>
      <c r="AP87" s="201"/>
      <c r="AQ87" s="67"/>
      <c r="AS87" s="77">
        <f>ROUND(SUM(AS88:AS90),0)</f>
        <v>0</v>
      </c>
      <c r="AT87" s="78">
        <f>ROUND(SUM(AV87:AW87),0)</f>
        <v>0</v>
      </c>
      <c r="AU87" s="79">
        <f>ROUND(SUM(AU88:AU90),5)</f>
        <v>0</v>
      </c>
      <c r="AV87" s="78">
        <f>ROUND(AZ87*L31,0)</f>
        <v>0</v>
      </c>
      <c r="AW87" s="78">
        <f>ROUND(BA87*L32,0)</f>
        <v>0</v>
      </c>
      <c r="AX87" s="78">
        <f>ROUND(BB87*L31,0)</f>
        <v>0</v>
      </c>
      <c r="AY87" s="78">
        <f>ROUND(BC87*L32,0)</f>
        <v>0</v>
      </c>
      <c r="AZ87" s="78">
        <f>ROUND(SUM(AZ88:AZ90),0)</f>
        <v>0</v>
      </c>
      <c r="BA87" s="78">
        <f>ROUND(SUM(BA88:BA90),0)</f>
        <v>0</v>
      </c>
      <c r="BB87" s="78">
        <f>ROUND(SUM(BB88:BB90),0)</f>
        <v>0</v>
      </c>
      <c r="BC87" s="78">
        <f>ROUND(SUM(BC88:BC90),0)</f>
        <v>0</v>
      </c>
      <c r="BD87" s="80">
        <f>ROUND(SUM(BD88:BD90),0)</f>
        <v>0</v>
      </c>
      <c r="BS87" s="81"/>
      <c r="BT87" s="81"/>
      <c r="BV87" s="81"/>
      <c r="BW87" s="81"/>
      <c r="BX87" s="81"/>
    </row>
    <row r="88" spans="1:76" s="5" customFormat="1" ht="31.5" customHeight="1" hidden="1">
      <c r="A88" s="82" t="s">
        <v>71</v>
      </c>
      <c r="B88" s="83"/>
      <c r="C88" s="84"/>
      <c r="D88" s="195" t="s">
        <v>13</v>
      </c>
      <c r="E88" s="195"/>
      <c r="F88" s="195"/>
      <c r="G88" s="195"/>
      <c r="H88" s="195"/>
      <c r="I88" s="85"/>
      <c r="J88" s="195" t="s">
        <v>15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67">
        <f>'335 - Oprava vodovodu a k...'!M29</f>
        <v>0</v>
      </c>
      <c r="AH88" s="168"/>
      <c r="AI88" s="168"/>
      <c r="AJ88" s="168"/>
      <c r="AK88" s="168"/>
      <c r="AL88" s="168"/>
      <c r="AM88" s="168"/>
      <c r="AN88" s="167">
        <f>SUM(AG88,AT88)</f>
        <v>0</v>
      </c>
      <c r="AO88" s="168"/>
      <c r="AP88" s="168"/>
      <c r="AQ88" s="86"/>
      <c r="AS88" s="87">
        <f>'335 - Oprava vodovodu a k...'!M27</f>
        <v>0</v>
      </c>
      <c r="AT88" s="88">
        <f>ROUND(SUM(AV88:AW88),0)</f>
        <v>0</v>
      </c>
      <c r="AU88" s="89">
        <f>'335 - Oprava vodovodu a k...'!W107</f>
        <v>0</v>
      </c>
      <c r="AV88" s="88">
        <f>'335 - Oprava vodovodu a k...'!M31</f>
        <v>0</v>
      </c>
      <c r="AW88" s="88">
        <f>'335 - Oprava vodovodu a k...'!M32</f>
        <v>0</v>
      </c>
      <c r="AX88" s="88">
        <f>'335 - Oprava vodovodu a k...'!M33</f>
        <v>0</v>
      </c>
      <c r="AY88" s="88">
        <f>'335 - Oprava vodovodu a k...'!M34</f>
        <v>0</v>
      </c>
      <c r="AZ88" s="88">
        <f>'335 - Oprava vodovodu a k...'!H31</f>
        <v>0</v>
      </c>
      <c r="BA88" s="88">
        <f>'335 - Oprava vodovodu a k...'!H32</f>
        <v>0</v>
      </c>
      <c r="BB88" s="88">
        <f>'335 - Oprava vodovodu a k...'!H33</f>
        <v>0</v>
      </c>
      <c r="BC88" s="88">
        <f>'335 - Oprava vodovodu a k...'!H34</f>
        <v>0</v>
      </c>
      <c r="BD88" s="90">
        <f>'335 - Oprava vodovodu a k...'!H35</f>
        <v>0</v>
      </c>
      <c r="BT88" s="91"/>
      <c r="BU88" s="91"/>
      <c r="BV88" s="91"/>
      <c r="BW88" s="91"/>
      <c r="BX88" s="91"/>
    </row>
    <row r="89" spans="1:76" s="5" customFormat="1" ht="16.5" customHeight="1">
      <c r="A89" s="82" t="s">
        <v>71</v>
      </c>
      <c r="B89" s="83"/>
      <c r="C89" s="84"/>
      <c r="D89" s="195" t="s">
        <v>72</v>
      </c>
      <c r="E89" s="195"/>
      <c r="F89" s="195"/>
      <c r="G89" s="195"/>
      <c r="H89" s="195"/>
      <c r="I89" s="85"/>
      <c r="J89" s="195" t="s">
        <v>73</v>
      </c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67">
        <f>'010 - Vodovod'!M29</f>
        <v>0</v>
      </c>
      <c r="AH89" s="168"/>
      <c r="AI89" s="168"/>
      <c r="AJ89" s="168"/>
      <c r="AK89" s="168"/>
      <c r="AL89" s="168"/>
      <c r="AM89" s="168"/>
      <c r="AN89" s="167">
        <f>AG89*1.21</f>
        <v>0</v>
      </c>
      <c r="AO89" s="168"/>
      <c r="AP89" s="168"/>
      <c r="AQ89" s="86"/>
      <c r="AS89" s="87"/>
      <c r="AT89" s="88"/>
      <c r="AU89" s="89"/>
      <c r="AV89" s="88"/>
      <c r="AW89" s="88"/>
      <c r="AX89" s="88"/>
      <c r="AY89" s="88"/>
      <c r="AZ89" s="88"/>
      <c r="BA89" s="88"/>
      <c r="BB89" s="88"/>
      <c r="BC89" s="88"/>
      <c r="BD89" s="90"/>
      <c r="BT89" s="91"/>
      <c r="BV89" s="91"/>
      <c r="BW89" s="91"/>
      <c r="BX89" s="91"/>
    </row>
    <row r="90" spans="1:76" s="5" customFormat="1" ht="16.5" customHeight="1">
      <c r="A90" s="82" t="s">
        <v>71</v>
      </c>
      <c r="B90" s="83"/>
      <c r="C90" s="84"/>
      <c r="D90" s="195" t="s">
        <v>74</v>
      </c>
      <c r="E90" s="195"/>
      <c r="F90" s="195"/>
      <c r="G90" s="195"/>
      <c r="H90" s="195"/>
      <c r="I90" s="85"/>
      <c r="J90" s="195" t="s">
        <v>75</v>
      </c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67">
        <f>'020 - Kanalizace'!M29</f>
        <v>0</v>
      </c>
      <c r="AH90" s="168"/>
      <c r="AI90" s="168"/>
      <c r="AJ90" s="168"/>
      <c r="AK90" s="168"/>
      <c r="AL90" s="168"/>
      <c r="AM90" s="168"/>
      <c r="AN90" s="167">
        <f>AG90*1.21</f>
        <v>0</v>
      </c>
      <c r="AO90" s="168"/>
      <c r="AP90" s="168"/>
      <c r="AQ90" s="86"/>
      <c r="AS90" s="92"/>
      <c r="AT90" s="93"/>
      <c r="AU90" s="94"/>
      <c r="AV90" s="93"/>
      <c r="AW90" s="93"/>
      <c r="AX90" s="93"/>
      <c r="AY90" s="93"/>
      <c r="AZ90" s="93"/>
      <c r="BA90" s="93"/>
      <c r="BB90" s="93"/>
      <c r="BC90" s="93"/>
      <c r="BD90" s="95"/>
      <c r="BT90" s="91"/>
      <c r="BV90" s="91"/>
      <c r="BW90" s="91"/>
      <c r="BX90" s="91"/>
    </row>
    <row r="91" spans="2:43" ht="13.5"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</row>
    <row r="92" spans="2:48" s="1" customFormat="1" ht="10.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3"/>
      <c r="AS92" s="96"/>
      <c r="AT92" s="52"/>
      <c r="AU92" s="52"/>
      <c r="AV92" s="54"/>
    </row>
    <row r="93" spans="2:43" s="1" customFormat="1" ht="30" customHeight="1">
      <c r="B93" s="31"/>
      <c r="C93" s="97" t="s">
        <v>261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158">
        <f>ROUND(AG87,0)</f>
        <v>0</v>
      </c>
      <c r="AH93" s="158"/>
      <c r="AI93" s="158"/>
      <c r="AJ93" s="158"/>
      <c r="AK93" s="158"/>
      <c r="AL93" s="158"/>
      <c r="AM93" s="158"/>
      <c r="AN93" s="158">
        <f>AN87</f>
        <v>0</v>
      </c>
      <c r="AO93" s="158"/>
      <c r="AP93" s="158"/>
      <c r="AQ93" s="33"/>
    </row>
    <row r="94" spans="2:43" s="1" customFormat="1" ht="6.7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7"/>
    </row>
  </sheetData>
  <sheetProtection/>
  <mergeCells count="54">
    <mergeCell ref="AG93:AM93"/>
    <mergeCell ref="AN93:AP93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AG85:AM85"/>
    <mergeCell ref="AN85:AP85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L78:AO78"/>
    <mergeCell ref="D89:H89"/>
    <mergeCell ref="J89:AF89"/>
    <mergeCell ref="C85:G85"/>
    <mergeCell ref="I85:AF85"/>
    <mergeCell ref="AM82:AP82"/>
    <mergeCell ref="L34:O34"/>
    <mergeCell ref="W34:AE34"/>
    <mergeCell ref="AK34:AO34"/>
    <mergeCell ref="L35:O35"/>
    <mergeCell ref="W35:AE35"/>
    <mergeCell ref="AK35:AO35"/>
    <mergeCell ref="AN10:AO10"/>
    <mergeCell ref="X37:AB37"/>
    <mergeCell ref="AK37:AO37"/>
    <mergeCell ref="C76:AP76"/>
    <mergeCell ref="L32:O32"/>
    <mergeCell ref="W32:AE32"/>
    <mergeCell ref="AK32:AO32"/>
    <mergeCell ref="L33:O33"/>
    <mergeCell ref="W33:AE33"/>
    <mergeCell ref="AK33:AO33"/>
    <mergeCell ref="C2:AP2"/>
    <mergeCell ref="C4:AP4"/>
    <mergeCell ref="K5:AO5"/>
    <mergeCell ref="K6:AO6"/>
    <mergeCell ref="AN11:AO11"/>
    <mergeCell ref="L31:O31"/>
    <mergeCell ref="W31:AE31"/>
    <mergeCell ref="AK31:AO31"/>
    <mergeCell ref="E23:AN23"/>
    <mergeCell ref="E14:AC14"/>
  </mergeCells>
  <hyperlinks>
    <hyperlink ref="K1:S1" location="C2" display="1) Souhrnný list stavby"/>
    <hyperlink ref="W1:AF1" location="C87" display="2) Rekapitulace objektů"/>
    <hyperlink ref="A88" location="'335 - Oprava vodovodu a k...'!C2" display="/"/>
    <hyperlink ref="A89" location="'010 - Vodovod'!C2" display="/"/>
    <hyperlink ref="A90" location="'020 - Kanaliza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8"/>
      <c r="B1" s="11"/>
      <c r="C1" s="11"/>
      <c r="D1" s="12" t="s">
        <v>1</v>
      </c>
      <c r="E1" s="11"/>
      <c r="F1" s="13" t="s">
        <v>78</v>
      </c>
      <c r="G1" s="13"/>
      <c r="H1" s="202" t="s">
        <v>79</v>
      </c>
      <c r="I1" s="202"/>
      <c r="J1" s="202"/>
      <c r="K1" s="202"/>
      <c r="L1" s="13" t="s">
        <v>80</v>
      </c>
      <c r="M1" s="11"/>
      <c r="N1" s="11"/>
      <c r="O1" s="12" t="s">
        <v>81</v>
      </c>
      <c r="P1" s="11"/>
      <c r="Q1" s="11"/>
      <c r="R1" s="11"/>
      <c r="S1" s="13" t="s">
        <v>82</v>
      </c>
      <c r="T1" s="13"/>
      <c r="U1" s="98"/>
      <c r="V1" s="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69" t="s">
        <v>8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8" t="s">
        <v>70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83</v>
      </c>
    </row>
    <row r="4" spans="2:46" ht="36.75" customHeight="1">
      <c r="B4" s="22"/>
      <c r="C4" s="179" t="s">
        <v>84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11</v>
      </c>
      <c r="AT4" s="18" t="s">
        <v>6</v>
      </c>
    </row>
    <row r="5" spans="2:18" ht="6.7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s="1" customFormat="1" ht="32.25" customHeight="1">
      <c r="B6" s="31"/>
      <c r="C6" s="32"/>
      <c r="D6" s="27" t="s">
        <v>14</v>
      </c>
      <c r="E6" s="32"/>
      <c r="F6" s="183" t="s">
        <v>15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32"/>
      <c r="R6" s="33"/>
    </row>
    <row r="7" spans="2:18" s="1" customFormat="1" ht="14.25" customHeight="1">
      <c r="B7" s="31"/>
      <c r="C7" s="32"/>
      <c r="D7" s="28" t="s">
        <v>16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17</v>
      </c>
      <c r="N7" s="32"/>
      <c r="O7" s="26" t="s">
        <v>5</v>
      </c>
      <c r="P7" s="32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160">
        <f>'Rekapitulace stavby'!AN8</f>
        <v>0</v>
      </c>
      <c r="P8" s="160"/>
      <c r="Q8" s="32"/>
      <c r="R8" s="33"/>
    </row>
    <row r="9" spans="2:18" s="1" customFormat="1" ht="10.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25" customHeight="1">
      <c r="B10" s="31"/>
      <c r="C10" s="32"/>
      <c r="D10" s="28" t="s">
        <v>21</v>
      </c>
      <c r="E10" s="32"/>
      <c r="F10" s="32"/>
      <c r="G10" s="32"/>
      <c r="H10" s="32"/>
      <c r="I10" s="32"/>
      <c r="J10" s="32"/>
      <c r="K10" s="32"/>
      <c r="L10" s="32"/>
      <c r="M10" s="28" t="s">
        <v>22</v>
      </c>
      <c r="N10" s="32"/>
      <c r="O10" s="173" t="s">
        <v>5</v>
      </c>
      <c r="P10" s="173"/>
      <c r="Q10" s="32"/>
      <c r="R10" s="33"/>
    </row>
    <row r="11" spans="2:18" s="1" customFormat="1" ht="18" customHeight="1">
      <c r="B11" s="31"/>
      <c r="C11" s="32"/>
      <c r="D11" s="32"/>
      <c r="E11" s="26" t="s">
        <v>23</v>
      </c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73" t="s">
        <v>5</v>
      </c>
      <c r="P11" s="173"/>
      <c r="Q11" s="32"/>
      <c r="R11" s="33"/>
    </row>
    <row r="12" spans="2:18" s="1" customFormat="1" ht="6.7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25" customHeight="1">
      <c r="B13" s="31"/>
      <c r="C13" s="32"/>
      <c r="D13" s="28" t="s">
        <v>25</v>
      </c>
      <c r="E13" s="32"/>
      <c r="F13" s="32"/>
      <c r="G13" s="32"/>
      <c r="H13" s="32"/>
      <c r="I13" s="32"/>
      <c r="J13" s="32"/>
      <c r="K13" s="32"/>
      <c r="L13" s="32"/>
      <c r="M13" s="28" t="s">
        <v>22</v>
      </c>
      <c r="N13" s="32"/>
      <c r="O13" s="173" t="s">
        <v>5</v>
      </c>
      <c r="P13" s="173"/>
      <c r="Q13" s="32"/>
      <c r="R13" s="33"/>
    </row>
    <row r="14" spans="2:18" s="1" customFormat="1" ht="18" customHeight="1">
      <c r="B14" s="31"/>
      <c r="C14" s="32"/>
      <c r="D14" s="32"/>
      <c r="E14" s="26" t="s">
        <v>26</v>
      </c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73" t="s">
        <v>5</v>
      </c>
      <c r="P14" s="173"/>
      <c r="Q14" s="32"/>
      <c r="R14" s="33"/>
    </row>
    <row r="15" spans="2:18" s="1" customFormat="1" ht="6.7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25" customHeight="1">
      <c r="B16" s="31"/>
      <c r="C16" s="32"/>
      <c r="D16" s="28" t="s">
        <v>27</v>
      </c>
      <c r="E16" s="32"/>
      <c r="F16" s="32"/>
      <c r="G16" s="32"/>
      <c r="H16" s="32"/>
      <c r="I16" s="32"/>
      <c r="J16" s="32"/>
      <c r="K16" s="32"/>
      <c r="L16" s="32"/>
      <c r="M16" s="28" t="s">
        <v>22</v>
      </c>
      <c r="N16" s="32"/>
      <c r="O16" s="173" t="s">
        <v>5</v>
      </c>
      <c r="P16" s="173"/>
      <c r="Q16" s="32"/>
      <c r="R16" s="33"/>
    </row>
    <row r="17" spans="2:18" s="1" customFormat="1" ht="18" customHeight="1">
      <c r="B17" s="31"/>
      <c r="C17" s="32"/>
      <c r="D17" s="32"/>
      <c r="E17" s="26" t="s">
        <v>28</v>
      </c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73" t="s">
        <v>5</v>
      </c>
      <c r="P17" s="173"/>
      <c r="Q17" s="32"/>
      <c r="R17" s="33"/>
    </row>
    <row r="18" spans="2:18" s="1" customFormat="1" ht="6.7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25" customHeight="1">
      <c r="B19" s="31"/>
      <c r="C19" s="32"/>
      <c r="D19" s="28" t="s">
        <v>29</v>
      </c>
      <c r="E19" s="32"/>
      <c r="F19" s="32"/>
      <c r="G19" s="32"/>
      <c r="H19" s="32"/>
      <c r="I19" s="32"/>
      <c r="J19" s="32"/>
      <c r="K19" s="32"/>
      <c r="L19" s="32"/>
      <c r="M19" s="28" t="s">
        <v>22</v>
      </c>
      <c r="N19" s="32"/>
      <c r="O19" s="173" t="s">
        <v>5</v>
      </c>
      <c r="P19" s="173"/>
      <c r="Q19" s="32"/>
      <c r="R19" s="33"/>
    </row>
    <row r="20" spans="2:18" s="1" customFormat="1" ht="18" customHeight="1">
      <c r="B20" s="31"/>
      <c r="C20" s="32"/>
      <c r="D20" s="32"/>
      <c r="E20" s="26" t="s">
        <v>28</v>
      </c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73" t="s">
        <v>5</v>
      </c>
      <c r="P20" s="173"/>
      <c r="Q20" s="32"/>
      <c r="R20" s="33"/>
    </row>
    <row r="21" spans="2:18" s="1" customFormat="1" ht="6.7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25" customHeight="1">
      <c r="B22" s="31"/>
      <c r="C22" s="32"/>
      <c r="D22" s="28" t="s">
        <v>30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85" t="s">
        <v>5</v>
      </c>
      <c r="F23" s="185"/>
      <c r="G23" s="185"/>
      <c r="H23" s="185"/>
      <c r="I23" s="185"/>
      <c r="J23" s="185"/>
      <c r="K23" s="185"/>
      <c r="L23" s="185"/>
      <c r="M23" s="32"/>
      <c r="N23" s="32"/>
      <c r="O23" s="32"/>
      <c r="P23" s="32"/>
      <c r="Q23" s="32"/>
      <c r="R23" s="33"/>
    </row>
    <row r="24" spans="2:18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25" customHeight="1">
      <c r="B26" s="31"/>
      <c r="C26" s="32"/>
      <c r="D26" s="99" t="s">
        <v>85</v>
      </c>
      <c r="E26" s="32"/>
      <c r="F26" s="32"/>
      <c r="G26" s="32"/>
      <c r="H26" s="32"/>
      <c r="I26" s="32"/>
      <c r="J26" s="32"/>
      <c r="K26" s="32"/>
      <c r="L26" s="32"/>
      <c r="M26" s="154">
        <f>N87</f>
        <v>0</v>
      </c>
      <c r="N26" s="154"/>
      <c r="O26" s="154"/>
      <c r="P26" s="154"/>
      <c r="Q26" s="32"/>
      <c r="R26" s="33"/>
    </row>
    <row r="27" spans="2:18" s="1" customFormat="1" ht="14.25" customHeight="1">
      <c r="B27" s="31"/>
      <c r="C27" s="32"/>
      <c r="D27" s="30" t="s">
        <v>86</v>
      </c>
      <c r="E27" s="32"/>
      <c r="F27" s="32"/>
      <c r="G27" s="32"/>
      <c r="H27" s="32"/>
      <c r="I27" s="32"/>
      <c r="J27" s="32"/>
      <c r="K27" s="32"/>
      <c r="L27" s="32"/>
      <c r="M27" s="154">
        <f>N89</f>
        <v>0</v>
      </c>
      <c r="N27" s="154"/>
      <c r="O27" s="154"/>
      <c r="P27" s="154"/>
      <c r="Q27" s="32"/>
      <c r="R27" s="33"/>
    </row>
    <row r="28" spans="2:18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4.75" customHeight="1">
      <c r="B29" s="31"/>
      <c r="C29" s="32"/>
      <c r="D29" s="100" t="s">
        <v>32</v>
      </c>
      <c r="E29" s="32"/>
      <c r="F29" s="32"/>
      <c r="G29" s="32"/>
      <c r="H29" s="32"/>
      <c r="I29" s="32"/>
      <c r="J29" s="32"/>
      <c r="K29" s="32"/>
      <c r="L29" s="32"/>
      <c r="M29" s="147">
        <f>ROUND(M26+M27,0)</f>
        <v>0</v>
      </c>
      <c r="N29" s="159"/>
      <c r="O29" s="159"/>
      <c r="P29" s="159"/>
      <c r="Q29" s="32"/>
      <c r="R29" s="33"/>
    </row>
    <row r="30" spans="2:18" s="1" customFormat="1" ht="6.7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25" customHeight="1">
      <c r="B31" s="31"/>
      <c r="C31" s="32"/>
      <c r="D31" s="38" t="s">
        <v>33</v>
      </c>
      <c r="E31" s="38" t="s">
        <v>34</v>
      </c>
      <c r="F31" s="39">
        <v>0.21</v>
      </c>
      <c r="G31" s="101" t="s">
        <v>35</v>
      </c>
      <c r="H31" s="145">
        <f>ROUND((SUM(BE89:BE90)+SUM(BE107)),0)</f>
        <v>0</v>
      </c>
      <c r="I31" s="159"/>
      <c r="J31" s="159"/>
      <c r="K31" s="32"/>
      <c r="L31" s="32"/>
      <c r="M31" s="145">
        <f>ROUND(ROUND((SUM(BE89:BE90)+SUM(BE107)),0)*F31,0)</f>
        <v>0</v>
      </c>
      <c r="N31" s="159"/>
      <c r="O31" s="159"/>
      <c r="P31" s="159"/>
      <c r="Q31" s="32"/>
      <c r="R31" s="33"/>
    </row>
    <row r="32" spans="2:18" s="1" customFormat="1" ht="14.25" customHeight="1">
      <c r="B32" s="31"/>
      <c r="C32" s="32"/>
      <c r="D32" s="32"/>
      <c r="E32" s="38" t="s">
        <v>36</v>
      </c>
      <c r="F32" s="39">
        <v>0.15</v>
      </c>
      <c r="G32" s="101" t="s">
        <v>35</v>
      </c>
      <c r="H32" s="145">
        <f>ROUND((SUM(BF89:BF90)+SUM(BF107)),0)</f>
        <v>0</v>
      </c>
      <c r="I32" s="159"/>
      <c r="J32" s="159"/>
      <c r="K32" s="32"/>
      <c r="L32" s="32"/>
      <c r="M32" s="145">
        <f>ROUND(ROUND((SUM(BF89:BF90)+SUM(BF107)),0)*F32,0)</f>
        <v>0</v>
      </c>
      <c r="N32" s="159"/>
      <c r="O32" s="159"/>
      <c r="P32" s="159"/>
      <c r="Q32" s="32"/>
      <c r="R32" s="33"/>
    </row>
    <row r="33" spans="2:18" s="1" customFormat="1" ht="14.25" customHeight="1" hidden="1">
      <c r="B33" s="31"/>
      <c r="C33" s="32"/>
      <c r="D33" s="32"/>
      <c r="E33" s="38" t="s">
        <v>37</v>
      </c>
      <c r="F33" s="39">
        <v>0.21</v>
      </c>
      <c r="G33" s="101" t="s">
        <v>35</v>
      </c>
      <c r="H33" s="145">
        <f>ROUND((SUM(BG89:BG90)+SUM(BG107)),0)</f>
        <v>0</v>
      </c>
      <c r="I33" s="159"/>
      <c r="J33" s="159"/>
      <c r="K33" s="32"/>
      <c r="L33" s="32"/>
      <c r="M33" s="145">
        <v>0</v>
      </c>
      <c r="N33" s="159"/>
      <c r="O33" s="159"/>
      <c r="P33" s="15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38</v>
      </c>
      <c r="F34" s="39">
        <v>0.15</v>
      </c>
      <c r="G34" s="101" t="s">
        <v>35</v>
      </c>
      <c r="H34" s="145">
        <f>ROUND((SUM(BH89:BH90)+SUM(BH107)),0)</f>
        <v>0</v>
      </c>
      <c r="I34" s="159"/>
      <c r="J34" s="159"/>
      <c r="K34" s="32"/>
      <c r="L34" s="32"/>
      <c r="M34" s="145">
        <v>0</v>
      </c>
      <c r="N34" s="159"/>
      <c r="O34" s="159"/>
      <c r="P34" s="15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39</v>
      </c>
      <c r="F35" s="39">
        <v>0</v>
      </c>
      <c r="G35" s="101" t="s">
        <v>35</v>
      </c>
      <c r="H35" s="145">
        <f>ROUND((SUM(BI89:BI90)+SUM(BI107)),0)</f>
        <v>0</v>
      </c>
      <c r="I35" s="159"/>
      <c r="J35" s="159"/>
      <c r="K35" s="32"/>
      <c r="L35" s="32"/>
      <c r="M35" s="145">
        <v>0</v>
      </c>
      <c r="N35" s="159"/>
      <c r="O35" s="159"/>
      <c r="P35" s="159"/>
      <c r="Q35" s="32"/>
      <c r="R35" s="33"/>
    </row>
    <row r="36" spans="2:18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4.75" customHeight="1">
      <c r="B37" s="31"/>
      <c r="C37" s="42"/>
      <c r="D37" s="43" t="s">
        <v>40</v>
      </c>
      <c r="E37" s="44"/>
      <c r="F37" s="44"/>
      <c r="G37" s="102" t="s">
        <v>41</v>
      </c>
      <c r="H37" s="45" t="s">
        <v>42</v>
      </c>
      <c r="I37" s="44"/>
      <c r="J37" s="44"/>
      <c r="K37" s="44"/>
      <c r="L37" s="191">
        <f>SUM(M29:M35)</f>
        <v>0</v>
      </c>
      <c r="M37" s="191"/>
      <c r="N37" s="191"/>
      <c r="O37" s="191"/>
      <c r="P37" s="204"/>
      <c r="Q37" s="42"/>
      <c r="R37" s="33"/>
    </row>
    <row r="38" spans="2:18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79" t="s">
        <v>87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75" customHeight="1">
      <c r="B78" s="31"/>
      <c r="C78" s="65" t="s">
        <v>14</v>
      </c>
      <c r="D78" s="32"/>
      <c r="E78" s="32"/>
      <c r="F78" s="193" t="str">
        <f>F6</f>
        <v>Oprava vodovodu a kanalizace, p.č. 1286/1, k.ú. Střelské Hoštice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18</v>
      </c>
      <c r="D80" s="32"/>
      <c r="E80" s="32"/>
      <c r="F80" s="26" t="str">
        <f>F8</f>
        <v>Střelské Hoštice</v>
      </c>
      <c r="G80" s="32"/>
      <c r="H80" s="32"/>
      <c r="I80" s="32"/>
      <c r="J80" s="32"/>
      <c r="K80" s="28" t="s">
        <v>20</v>
      </c>
      <c r="L80" s="32"/>
      <c r="M80" s="160">
        <f>IF(O8="","",O8)</f>
        <v>0</v>
      </c>
      <c r="N80" s="160"/>
      <c r="O80" s="160"/>
      <c r="P80" s="160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21</v>
      </c>
      <c r="D82" s="32"/>
      <c r="E82" s="32"/>
      <c r="F82" s="26" t="str">
        <f>E11</f>
        <v>Obec Střelské Hoštice</v>
      </c>
      <c r="G82" s="32"/>
      <c r="H82" s="32"/>
      <c r="I82" s="32"/>
      <c r="J82" s="32"/>
      <c r="K82" s="28" t="s">
        <v>27</v>
      </c>
      <c r="L82" s="32"/>
      <c r="M82" s="173" t="str">
        <f>E17</f>
        <v>Ing. Lenka Brucklerová</v>
      </c>
      <c r="N82" s="173"/>
      <c r="O82" s="173"/>
      <c r="P82" s="173"/>
      <c r="Q82" s="173"/>
      <c r="R82" s="33"/>
    </row>
    <row r="83" spans="2:18" s="1" customFormat="1" ht="14.25" customHeight="1">
      <c r="B83" s="31"/>
      <c r="C83" s="28" t="s">
        <v>25</v>
      </c>
      <c r="D83" s="32"/>
      <c r="E83" s="32"/>
      <c r="F83" s="26" t="str">
        <f>IF(E14="","",E14)</f>
        <v>bude určen výběrovým řízením</v>
      </c>
      <c r="G83" s="32"/>
      <c r="H83" s="32"/>
      <c r="I83" s="32"/>
      <c r="J83" s="32"/>
      <c r="K83" s="28" t="s">
        <v>29</v>
      </c>
      <c r="L83" s="32"/>
      <c r="M83" s="173" t="str">
        <f>E20</f>
        <v>Ing. Lenka Brucklerová</v>
      </c>
      <c r="N83" s="173"/>
      <c r="O83" s="173"/>
      <c r="P83" s="173"/>
      <c r="Q83" s="173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06" t="s">
        <v>88</v>
      </c>
      <c r="D85" s="207"/>
      <c r="E85" s="207"/>
      <c r="F85" s="207"/>
      <c r="G85" s="207"/>
      <c r="H85" s="42"/>
      <c r="I85" s="42"/>
      <c r="J85" s="42"/>
      <c r="K85" s="42"/>
      <c r="L85" s="42"/>
      <c r="M85" s="42"/>
      <c r="N85" s="206" t="s">
        <v>89</v>
      </c>
      <c r="O85" s="207"/>
      <c r="P85" s="207"/>
      <c r="Q85" s="207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01">
        <f>N107</f>
        <v>0</v>
      </c>
      <c r="O87" s="208"/>
      <c r="P87" s="208"/>
      <c r="Q87" s="208"/>
      <c r="R87" s="33"/>
      <c r="AU87" s="18" t="s">
        <v>91</v>
      </c>
    </row>
    <row r="88" spans="2:18" s="1" customFormat="1" ht="21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21" s="1" customFormat="1" ht="29.25" customHeight="1">
      <c r="B89" s="31"/>
      <c r="C89" s="103" t="s">
        <v>92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08">
        <v>0</v>
      </c>
      <c r="O89" s="209"/>
      <c r="P89" s="209"/>
      <c r="Q89" s="209"/>
      <c r="R89" s="33"/>
      <c r="T89" s="104"/>
      <c r="U89" s="105" t="s">
        <v>33</v>
      </c>
    </row>
    <row r="90" spans="2:18" s="1" customFormat="1" ht="18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</row>
    <row r="91" spans="2:18" s="1" customFormat="1" ht="29.25" customHeight="1">
      <c r="B91" s="31"/>
      <c r="C91" s="97" t="s">
        <v>77</v>
      </c>
      <c r="D91" s="42"/>
      <c r="E91" s="42"/>
      <c r="F91" s="42"/>
      <c r="G91" s="42"/>
      <c r="H91" s="42"/>
      <c r="I91" s="42"/>
      <c r="J91" s="42"/>
      <c r="K91" s="42"/>
      <c r="L91" s="158">
        <f>ROUND(SUM(N87+N89),0)</f>
        <v>0</v>
      </c>
      <c r="M91" s="158"/>
      <c r="N91" s="158"/>
      <c r="O91" s="158"/>
      <c r="P91" s="158"/>
      <c r="Q91" s="158"/>
      <c r="R91" s="33"/>
    </row>
    <row r="92" spans="2:18" s="1" customFormat="1" ht="6.75" customHeight="1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7"/>
    </row>
    <row r="96" spans="2:18" s="1" customFormat="1" ht="6.75" customHeight="1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0"/>
    </row>
    <row r="97" spans="2:18" s="1" customFormat="1" ht="36.75" customHeight="1">
      <c r="B97" s="31"/>
      <c r="C97" s="179" t="s">
        <v>93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33"/>
    </row>
    <row r="98" spans="2:18" s="1" customFormat="1" ht="6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18" s="1" customFormat="1" ht="36.75" customHeight="1">
      <c r="B99" s="31"/>
      <c r="C99" s="65" t="s">
        <v>14</v>
      </c>
      <c r="D99" s="32"/>
      <c r="E99" s="32"/>
      <c r="F99" s="193" t="str">
        <f>F6</f>
        <v>Oprava vodovodu a kanalizace, p.č. 1286/1, k.ú. Střelské Hoštice</v>
      </c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32"/>
      <c r="R99" s="33"/>
    </row>
    <row r="100" spans="2:18" s="1" customFormat="1" ht="6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18" customHeight="1">
      <c r="B101" s="31"/>
      <c r="C101" s="28" t="s">
        <v>18</v>
      </c>
      <c r="D101" s="32"/>
      <c r="E101" s="32"/>
      <c r="F101" s="26" t="str">
        <f>F8</f>
        <v>Střelské Hoštice</v>
      </c>
      <c r="G101" s="32"/>
      <c r="H101" s="32"/>
      <c r="I101" s="32"/>
      <c r="J101" s="32"/>
      <c r="K101" s="28" t="s">
        <v>20</v>
      </c>
      <c r="L101" s="32"/>
      <c r="M101" s="160">
        <f>IF(O8="","",O8)</f>
        <v>0</v>
      </c>
      <c r="N101" s="160"/>
      <c r="O101" s="160"/>
      <c r="P101" s="160"/>
      <c r="Q101" s="32"/>
      <c r="R101" s="33"/>
    </row>
    <row r="102" spans="2:18" s="1" customFormat="1" ht="6.7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15">
      <c r="B103" s="31"/>
      <c r="C103" s="28" t="s">
        <v>21</v>
      </c>
      <c r="D103" s="32"/>
      <c r="E103" s="32"/>
      <c r="F103" s="26" t="str">
        <f>E11</f>
        <v>Obec Střelské Hoštice</v>
      </c>
      <c r="G103" s="32"/>
      <c r="H103" s="32"/>
      <c r="I103" s="32"/>
      <c r="J103" s="32"/>
      <c r="K103" s="28" t="s">
        <v>27</v>
      </c>
      <c r="L103" s="32"/>
      <c r="M103" s="173" t="str">
        <f>E17</f>
        <v>Ing. Lenka Brucklerová</v>
      </c>
      <c r="N103" s="173"/>
      <c r="O103" s="173"/>
      <c r="P103" s="173"/>
      <c r="Q103" s="173"/>
      <c r="R103" s="33"/>
    </row>
    <row r="104" spans="2:18" s="1" customFormat="1" ht="14.25" customHeight="1">
      <c r="B104" s="31"/>
      <c r="C104" s="28" t="s">
        <v>25</v>
      </c>
      <c r="D104" s="32"/>
      <c r="E104" s="32"/>
      <c r="F104" s="26" t="str">
        <f>IF(E14="","",E14)</f>
        <v>bude určen výběrovým řízením</v>
      </c>
      <c r="G104" s="32"/>
      <c r="H104" s="32"/>
      <c r="I104" s="32"/>
      <c r="J104" s="32"/>
      <c r="K104" s="28" t="s">
        <v>29</v>
      </c>
      <c r="L104" s="32"/>
      <c r="M104" s="173" t="str">
        <f>E20</f>
        <v>Ing. Lenka Brucklerová</v>
      </c>
      <c r="N104" s="173"/>
      <c r="O104" s="173"/>
      <c r="P104" s="173"/>
      <c r="Q104" s="173"/>
      <c r="R104" s="33"/>
    </row>
    <row r="105" spans="2:18" s="1" customFormat="1" ht="9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7" s="6" customFormat="1" ht="29.25" customHeight="1">
      <c r="B106" s="106"/>
      <c r="C106" s="107" t="s">
        <v>94</v>
      </c>
      <c r="D106" s="108" t="s">
        <v>95</v>
      </c>
      <c r="E106" s="108" t="s">
        <v>51</v>
      </c>
      <c r="F106" s="146" t="s">
        <v>96</v>
      </c>
      <c r="G106" s="146"/>
      <c r="H106" s="146"/>
      <c r="I106" s="146"/>
      <c r="J106" s="108" t="s">
        <v>97</v>
      </c>
      <c r="K106" s="108" t="s">
        <v>98</v>
      </c>
      <c r="L106" s="146" t="s">
        <v>99</v>
      </c>
      <c r="M106" s="146"/>
      <c r="N106" s="146" t="s">
        <v>89</v>
      </c>
      <c r="O106" s="146"/>
      <c r="P106" s="146"/>
      <c r="Q106" s="205"/>
      <c r="R106" s="109"/>
      <c r="T106" s="71" t="s">
        <v>100</v>
      </c>
      <c r="U106" s="72" t="s">
        <v>33</v>
      </c>
      <c r="V106" s="72" t="s">
        <v>101</v>
      </c>
      <c r="W106" s="72" t="s">
        <v>102</v>
      </c>
      <c r="X106" s="72" t="s">
        <v>103</v>
      </c>
      <c r="Y106" s="72" t="s">
        <v>104</v>
      </c>
      <c r="Z106" s="72" t="s">
        <v>105</v>
      </c>
      <c r="AA106" s="73" t="s">
        <v>106</v>
      </c>
    </row>
    <row r="107" spans="2:63" s="1" customFormat="1" ht="29.25" customHeight="1">
      <c r="B107" s="31"/>
      <c r="C107" s="75" t="s">
        <v>85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148">
        <f>BK107</f>
        <v>0</v>
      </c>
      <c r="O107" s="149"/>
      <c r="P107" s="149"/>
      <c r="Q107" s="149"/>
      <c r="R107" s="33"/>
      <c r="T107" s="110"/>
      <c r="U107" s="111"/>
      <c r="V107" s="111"/>
      <c r="W107" s="112">
        <v>0</v>
      </c>
      <c r="X107" s="111"/>
      <c r="Y107" s="112">
        <v>0</v>
      </c>
      <c r="Z107" s="111"/>
      <c r="AA107" s="113">
        <v>0</v>
      </c>
      <c r="AT107" s="18" t="s">
        <v>68</v>
      </c>
      <c r="AU107" s="18" t="s">
        <v>91</v>
      </c>
      <c r="BK107" s="114">
        <v>0</v>
      </c>
    </row>
    <row r="108" spans="2:18" s="1" customFormat="1" ht="6.75" customHeight="1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</row>
  </sheetData>
  <sheetProtection/>
  <mergeCells count="48">
    <mergeCell ref="N89:Q89"/>
    <mergeCell ref="M83:Q83"/>
    <mergeCell ref="C85:G85"/>
    <mergeCell ref="N85:Q85"/>
    <mergeCell ref="N87:Q87"/>
    <mergeCell ref="H1:K1"/>
    <mergeCell ref="S2:AC2"/>
    <mergeCell ref="M104:Q104"/>
    <mergeCell ref="L37:P37"/>
    <mergeCell ref="C76:Q76"/>
    <mergeCell ref="F78:P78"/>
    <mergeCell ref="M80:P80"/>
    <mergeCell ref="M33:P33"/>
    <mergeCell ref="H34:J34"/>
    <mergeCell ref="M34:P34"/>
    <mergeCell ref="N107:Q107"/>
    <mergeCell ref="L91:Q91"/>
    <mergeCell ref="C97:Q97"/>
    <mergeCell ref="F99:P99"/>
    <mergeCell ref="M101:P101"/>
    <mergeCell ref="M103:Q103"/>
    <mergeCell ref="L106:M106"/>
    <mergeCell ref="N106:Q106"/>
    <mergeCell ref="M82:Q82"/>
    <mergeCell ref="F106:I106"/>
    <mergeCell ref="E23:L23"/>
    <mergeCell ref="M26:P26"/>
    <mergeCell ref="H35:J35"/>
    <mergeCell ref="M35:P35"/>
    <mergeCell ref="M29:P29"/>
    <mergeCell ref="H31:J31"/>
    <mergeCell ref="M31:P31"/>
    <mergeCell ref="H32:J32"/>
    <mergeCell ref="M32:P32"/>
    <mergeCell ref="H33:J33"/>
    <mergeCell ref="M27:P27"/>
    <mergeCell ref="O11:P11"/>
    <mergeCell ref="O13:P13"/>
    <mergeCell ref="O14:P14"/>
    <mergeCell ref="O16:P16"/>
    <mergeCell ref="O17:P17"/>
    <mergeCell ref="O19:P19"/>
    <mergeCell ref="O20:P20"/>
    <mergeCell ref="O10:P10"/>
    <mergeCell ref="C2:Q2"/>
    <mergeCell ref="C4:Q4"/>
    <mergeCell ref="F6:P6"/>
    <mergeCell ref="O8:P8"/>
  </mergeCells>
  <hyperlinks>
    <hyperlink ref="F1:G1" location="C2" display="1) Krycí list rozpočtu"/>
    <hyperlink ref="H1:K1" location="C85" display="2) Rekapitulace rozpočtu"/>
    <hyperlink ref="L1" location="C10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showGridLines="0" tabSelected="1" zoomScalePageLayoutView="0" workbookViewId="0" topLeftCell="A1">
      <pane ySplit="1" topLeftCell="BM114" activePane="bottomLeft" state="frozen"/>
      <selection pane="topLeft" activeCell="A1" sqref="A1"/>
      <selection pane="bottomLeft" activeCell="L116" sqref="L116:M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</cols>
  <sheetData>
    <row r="1" spans="1:18" ht="21.75" customHeight="1">
      <c r="A1" s="98"/>
      <c r="B1" s="11"/>
      <c r="C1" s="11"/>
      <c r="D1" s="12" t="s">
        <v>1</v>
      </c>
      <c r="E1" s="11"/>
      <c r="F1" s="13" t="s">
        <v>78</v>
      </c>
      <c r="G1" s="13"/>
      <c r="H1" s="202" t="s">
        <v>79</v>
      </c>
      <c r="I1" s="202"/>
      <c r="J1" s="202"/>
      <c r="K1" s="202"/>
      <c r="L1" s="13" t="s">
        <v>80</v>
      </c>
      <c r="M1" s="11"/>
      <c r="N1" s="11"/>
      <c r="O1" s="12" t="s">
        <v>81</v>
      </c>
      <c r="P1" s="11"/>
      <c r="Q1" s="11"/>
      <c r="R1" s="11"/>
    </row>
    <row r="2" spans="3:17" ht="36.7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2:18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2:18" ht="36.75" customHeight="1">
      <c r="B4" s="22"/>
      <c r="C4" s="179" t="s">
        <v>84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</row>
    <row r="5" spans="2:18" ht="6.7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4.75" customHeight="1">
      <c r="B6" s="22"/>
      <c r="C6" s="24"/>
      <c r="D6" s="28" t="s">
        <v>14</v>
      </c>
      <c r="E6" s="24"/>
      <c r="F6" s="210" t="str">
        <f>'Rekapitulace stavby'!K6</f>
        <v>Oprava vodovodu a kanalizace, p.č. 1286/1, k.ú. Střelské Hoštice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4"/>
      <c r="R6" s="23"/>
    </row>
    <row r="7" spans="2:18" s="1" customFormat="1" ht="32.25" customHeight="1">
      <c r="B7" s="31"/>
      <c r="C7" s="32"/>
      <c r="D7" s="27" t="s">
        <v>107</v>
      </c>
      <c r="E7" s="32"/>
      <c r="F7" s="183" t="s">
        <v>108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32"/>
      <c r="R7" s="33"/>
    </row>
    <row r="8" spans="2:18" s="1" customFormat="1" ht="14.2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2:18" s="1" customFormat="1" ht="14.2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160">
        <f>'Rekapitulace stavby'!AN8</f>
        <v>0</v>
      </c>
      <c r="P9" s="16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88" t="s">
        <v>258</v>
      </c>
      <c r="P11" s="188"/>
      <c r="Q11" s="32"/>
      <c r="R11" s="33"/>
    </row>
    <row r="12" spans="2:18" s="1" customFormat="1" ht="18" customHeight="1">
      <c r="B12" s="31"/>
      <c r="C12" s="32"/>
      <c r="D12" s="32"/>
      <c r="E12" s="26" t="str">
        <f>'Rekapitulace stavby'!E11</f>
        <v>Obec Střelské Hoštice,  Střelské Hoštice 83, 387 15 Střelské Hoštice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73" t="s">
        <v>257</v>
      </c>
      <c r="P12" s="173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73">
        <f>'Rekapitulace stavby'!AN13</f>
        <v>0</v>
      </c>
      <c r="P14" s="173"/>
      <c r="Q14" s="32"/>
      <c r="R14" s="33"/>
    </row>
    <row r="15" spans="2:18" s="1" customFormat="1" ht="18" customHeight="1">
      <c r="B15" s="31"/>
      <c r="C15" s="32"/>
      <c r="D15" s="32"/>
      <c r="E15" s="26">
        <f>'Rekapitulace stavby'!E14</f>
        <v>0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73">
        <f>'Rekapitulace stavby'!AN14</f>
      </c>
      <c r="P15" s="173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73" t="s">
        <v>5</v>
      </c>
      <c r="P17" s="173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73" t="s">
        <v>5</v>
      </c>
      <c r="P18" s="173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73" t="s">
        <v>5</v>
      </c>
      <c r="P20" s="173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73" t="s">
        <v>5</v>
      </c>
      <c r="P21" s="173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5" t="s">
        <v>5</v>
      </c>
      <c r="F24" s="185"/>
      <c r="G24" s="185"/>
      <c r="H24" s="185"/>
      <c r="I24" s="185"/>
      <c r="J24" s="185"/>
      <c r="K24" s="185"/>
      <c r="L24" s="185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99" t="s">
        <v>85</v>
      </c>
      <c r="E27" s="32"/>
      <c r="F27" s="32"/>
      <c r="G27" s="32"/>
      <c r="H27" s="32"/>
      <c r="I27" s="32"/>
      <c r="J27" s="32"/>
      <c r="K27" s="32"/>
      <c r="L27" s="32"/>
      <c r="M27" s="154">
        <f>N87</f>
        <v>0</v>
      </c>
      <c r="N27" s="154"/>
      <c r="O27" s="154"/>
      <c r="P27" s="154"/>
      <c r="Q27" s="32"/>
      <c r="R27" s="33"/>
    </row>
    <row r="28" spans="2:18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4.75" customHeight="1">
      <c r="B29" s="31"/>
      <c r="C29" s="32"/>
      <c r="D29" s="100" t="s">
        <v>32</v>
      </c>
      <c r="E29" s="32"/>
      <c r="F29" s="32"/>
      <c r="G29" s="32"/>
      <c r="H29" s="32"/>
      <c r="I29" s="32"/>
      <c r="J29" s="32"/>
      <c r="K29" s="32"/>
      <c r="L29" s="32"/>
      <c r="M29" s="147">
        <f>ROUND(M27,0)</f>
        <v>0</v>
      </c>
      <c r="N29" s="159"/>
      <c r="O29" s="159"/>
      <c r="P29" s="159"/>
      <c r="Q29" s="32"/>
      <c r="R29" s="33"/>
    </row>
    <row r="30" spans="2:18" s="1" customFormat="1" ht="6.7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25" customHeight="1">
      <c r="B31" s="31"/>
      <c r="C31" s="32"/>
      <c r="D31" s="38" t="s">
        <v>33</v>
      </c>
      <c r="E31" s="38" t="s">
        <v>34</v>
      </c>
      <c r="F31" s="39">
        <v>0.21</v>
      </c>
      <c r="G31" s="101" t="s">
        <v>35</v>
      </c>
      <c r="H31" s="145">
        <f>M29</f>
        <v>0</v>
      </c>
      <c r="I31" s="159"/>
      <c r="J31" s="159"/>
      <c r="K31" s="32"/>
      <c r="L31" s="32"/>
      <c r="M31" s="145">
        <f>ROUND(ROUND((H31),0)*F31,0)</f>
        <v>0</v>
      </c>
      <c r="N31" s="159"/>
      <c r="O31" s="159"/>
      <c r="P31" s="159"/>
      <c r="Q31" s="32"/>
      <c r="R31" s="33"/>
    </row>
    <row r="32" spans="2:18" s="1" customFormat="1" ht="14.25" customHeight="1">
      <c r="B32" s="31"/>
      <c r="C32" s="32"/>
      <c r="D32" s="32"/>
      <c r="E32" s="38" t="s">
        <v>36</v>
      </c>
      <c r="F32" s="39">
        <v>0.15</v>
      </c>
      <c r="G32" s="101" t="s">
        <v>35</v>
      </c>
      <c r="H32" s="145">
        <v>0</v>
      </c>
      <c r="I32" s="159"/>
      <c r="J32" s="159"/>
      <c r="K32" s="32"/>
      <c r="L32" s="32"/>
      <c r="M32" s="145">
        <v>0</v>
      </c>
      <c r="N32" s="159"/>
      <c r="O32" s="159"/>
      <c r="P32" s="159"/>
      <c r="Q32" s="32"/>
      <c r="R32" s="33"/>
    </row>
    <row r="33" spans="2:18" s="1" customFormat="1" ht="14.25" customHeight="1" hidden="1">
      <c r="B33" s="31"/>
      <c r="C33" s="32"/>
      <c r="D33" s="32"/>
      <c r="E33" s="38" t="s">
        <v>37</v>
      </c>
      <c r="F33" s="39">
        <v>0.21</v>
      </c>
      <c r="G33" s="101" t="s">
        <v>35</v>
      </c>
      <c r="H33" s="145" t="e">
        <f>ROUND((SUM(#REF!)+SUM(#REF!)),0)</f>
        <v>#REF!</v>
      </c>
      <c r="I33" s="159"/>
      <c r="J33" s="159"/>
      <c r="K33" s="32"/>
      <c r="L33" s="32"/>
      <c r="M33" s="145">
        <v>0</v>
      </c>
      <c r="N33" s="159"/>
      <c r="O33" s="159"/>
      <c r="P33" s="15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38</v>
      </c>
      <c r="F34" s="39">
        <v>0.15</v>
      </c>
      <c r="G34" s="101" t="s">
        <v>35</v>
      </c>
      <c r="H34" s="145" t="e">
        <f>ROUND((SUM(#REF!)+SUM(#REF!)),0)</f>
        <v>#REF!</v>
      </c>
      <c r="I34" s="159"/>
      <c r="J34" s="159"/>
      <c r="K34" s="32"/>
      <c r="L34" s="32"/>
      <c r="M34" s="145">
        <v>0</v>
      </c>
      <c r="N34" s="159"/>
      <c r="O34" s="159"/>
      <c r="P34" s="15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39</v>
      </c>
      <c r="F35" s="39">
        <v>0</v>
      </c>
      <c r="G35" s="101" t="s">
        <v>35</v>
      </c>
      <c r="H35" s="145" t="e">
        <f>ROUND((SUM(#REF!)+SUM(#REF!)),0)</f>
        <v>#REF!</v>
      </c>
      <c r="I35" s="159"/>
      <c r="J35" s="159"/>
      <c r="K35" s="32"/>
      <c r="L35" s="32"/>
      <c r="M35" s="145">
        <v>0</v>
      </c>
      <c r="N35" s="159"/>
      <c r="O35" s="159"/>
      <c r="P35" s="159"/>
      <c r="Q35" s="32"/>
      <c r="R35" s="33"/>
    </row>
    <row r="36" spans="2:18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4.75" customHeight="1">
      <c r="B37" s="31"/>
      <c r="C37" s="42"/>
      <c r="D37" s="43" t="s">
        <v>40</v>
      </c>
      <c r="E37" s="44"/>
      <c r="F37" s="44"/>
      <c r="G37" s="102" t="s">
        <v>41</v>
      </c>
      <c r="H37" s="45" t="s">
        <v>42</v>
      </c>
      <c r="I37" s="44"/>
      <c r="J37" s="44"/>
      <c r="K37" s="44"/>
      <c r="L37" s="191">
        <f>SUM(M29:M35)</f>
        <v>0</v>
      </c>
      <c r="M37" s="191"/>
      <c r="N37" s="191"/>
      <c r="O37" s="191"/>
      <c r="P37" s="204"/>
      <c r="Q37" s="42"/>
      <c r="R37" s="33"/>
    </row>
    <row r="38" spans="2:18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s="1" customFormat="1" ht="15">
      <c r="B49" s="31"/>
      <c r="C49" s="32"/>
      <c r="D49" s="46" t="s">
        <v>43</v>
      </c>
      <c r="E49" s="47"/>
      <c r="F49" s="47"/>
      <c r="G49" s="47"/>
      <c r="H49" s="48"/>
      <c r="I49" s="32"/>
      <c r="J49" s="46" t="s">
        <v>44</v>
      </c>
      <c r="K49" s="47"/>
      <c r="L49" s="47"/>
      <c r="M49" s="47"/>
      <c r="N49" s="47"/>
      <c r="O49" s="47"/>
      <c r="P49" s="48"/>
      <c r="Q49" s="32"/>
      <c r="R49" s="33"/>
    </row>
    <row r="50" spans="2:18" ht="13.5">
      <c r="B50" s="22"/>
      <c r="C50" s="24"/>
      <c r="D50" s="49"/>
      <c r="E50" s="24"/>
      <c r="F50" s="24"/>
      <c r="G50" s="24"/>
      <c r="H50" s="50"/>
      <c r="I50" s="24"/>
      <c r="J50" s="49"/>
      <c r="K50" s="24"/>
      <c r="L50" s="24"/>
      <c r="M50" s="24"/>
      <c r="N50" s="24"/>
      <c r="O50" s="24"/>
      <c r="P50" s="50"/>
      <c r="Q50" s="24"/>
      <c r="R50" s="2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s="1" customFormat="1" ht="15">
      <c r="B58" s="31"/>
      <c r="C58" s="32"/>
      <c r="D58" s="51" t="s">
        <v>45</v>
      </c>
      <c r="E58" s="52"/>
      <c r="F58" s="52"/>
      <c r="G58" s="53" t="s">
        <v>46</v>
      </c>
      <c r="H58" s="54"/>
      <c r="I58" s="32"/>
      <c r="J58" s="51" t="s">
        <v>45</v>
      </c>
      <c r="K58" s="52"/>
      <c r="L58" s="52"/>
      <c r="M58" s="52"/>
      <c r="N58" s="53" t="s">
        <v>46</v>
      </c>
      <c r="O58" s="52"/>
      <c r="P58" s="54"/>
      <c r="Q58" s="32"/>
      <c r="R58" s="33"/>
    </row>
    <row r="59" spans="2:18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3"/>
    </row>
    <row r="60" spans="2:18" s="1" customFormat="1" ht="15">
      <c r="B60" s="31"/>
      <c r="C60" s="32"/>
      <c r="D60" s="46" t="s">
        <v>47</v>
      </c>
      <c r="E60" s="47"/>
      <c r="F60" s="47"/>
      <c r="G60" s="47"/>
      <c r="H60" s="48"/>
      <c r="I60" s="32"/>
      <c r="J60" s="46" t="s">
        <v>48</v>
      </c>
      <c r="K60" s="47"/>
      <c r="L60" s="47"/>
      <c r="M60" s="47"/>
      <c r="N60" s="47"/>
      <c r="O60" s="47"/>
      <c r="P60" s="48"/>
      <c r="Q60" s="32"/>
      <c r="R60" s="33"/>
    </row>
    <row r="61" spans="2:18" ht="13.5">
      <c r="B61" s="22"/>
      <c r="C61" s="24"/>
      <c r="D61" s="49"/>
      <c r="E61" s="24"/>
      <c r="F61" s="24"/>
      <c r="G61" s="24"/>
      <c r="H61" s="50"/>
      <c r="I61" s="24"/>
      <c r="J61" s="49"/>
      <c r="K61" s="164"/>
      <c r="L61" s="164"/>
      <c r="M61" s="164"/>
      <c r="N61" s="164"/>
      <c r="O61" s="164"/>
      <c r="P61" s="165"/>
      <c r="Q61" s="24"/>
      <c r="R61" s="2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164"/>
      <c r="L62" s="164"/>
      <c r="M62" s="164"/>
      <c r="N62" s="164"/>
      <c r="O62" s="164"/>
      <c r="P62" s="165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164"/>
      <c r="L63" s="164"/>
      <c r="M63" s="164"/>
      <c r="N63" s="164"/>
      <c r="O63" s="164"/>
      <c r="P63" s="165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164"/>
      <c r="L64" s="164"/>
      <c r="M64" s="164"/>
      <c r="N64" s="164"/>
      <c r="O64" s="164"/>
      <c r="P64" s="165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164"/>
      <c r="L65" s="164"/>
      <c r="M65" s="164"/>
      <c r="N65" s="164"/>
      <c r="O65" s="164"/>
      <c r="P65" s="165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164"/>
      <c r="L66" s="164"/>
      <c r="M66" s="164"/>
      <c r="N66" s="164"/>
      <c r="O66" s="164"/>
      <c r="P66" s="165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164"/>
      <c r="L67" s="164"/>
      <c r="M67" s="164"/>
      <c r="N67" s="164"/>
      <c r="O67" s="164"/>
      <c r="P67" s="165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164"/>
      <c r="L68" s="164"/>
      <c r="M68" s="164"/>
      <c r="N68" s="164"/>
      <c r="O68" s="164"/>
      <c r="P68" s="165"/>
      <c r="Q68" s="24"/>
      <c r="R68" s="23"/>
    </row>
    <row r="69" spans="2:18" s="1" customFormat="1" ht="15">
      <c r="B69" s="31"/>
      <c r="C69" s="32"/>
      <c r="D69" s="51" t="s">
        <v>45</v>
      </c>
      <c r="E69" s="52"/>
      <c r="F69" s="52"/>
      <c r="G69" s="53" t="s">
        <v>46</v>
      </c>
      <c r="H69" s="54"/>
      <c r="I69" s="32"/>
      <c r="J69" s="51" t="s">
        <v>45</v>
      </c>
      <c r="K69" s="52"/>
      <c r="L69" s="52"/>
      <c r="M69" s="52"/>
      <c r="N69" s="53" t="s">
        <v>46</v>
      </c>
      <c r="O69" s="52"/>
      <c r="P69" s="54"/>
      <c r="Q69" s="32"/>
      <c r="R69" s="33"/>
    </row>
    <row r="70" spans="2:18" s="1" customFormat="1" ht="14.2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7"/>
    </row>
    <row r="74" spans="2:18" s="1" customFormat="1" ht="6.75" customHeight="1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/>
    </row>
    <row r="75" spans="2:18" s="1" customFormat="1" ht="36.75" customHeight="1">
      <c r="B75" s="31"/>
      <c r="C75" s="179" t="s">
        <v>87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33"/>
    </row>
    <row r="76" spans="2:18" s="1" customFormat="1" ht="6.7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2:18" s="1" customFormat="1" ht="30" customHeight="1">
      <c r="B77" s="31"/>
      <c r="C77" s="28" t="s">
        <v>14</v>
      </c>
      <c r="D77" s="32"/>
      <c r="E77" s="32"/>
      <c r="F77" s="210" t="str">
        <f>F6</f>
        <v>Oprava vodovodu a kanalizace, p.č. 1286/1, k.ú. Střelské Hoštice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32"/>
      <c r="R77" s="33"/>
    </row>
    <row r="78" spans="2:18" s="1" customFormat="1" ht="36.75" customHeight="1">
      <c r="B78" s="31"/>
      <c r="C78" s="65" t="s">
        <v>107</v>
      </c>
      <c r="D78" s="32"/>
      <c r="E78" s="32"/>
      <c r="F78" s="193" t="str">
        <f>F7</f>
        <v>010 - Vodovod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18</v>
      </c>
      <c r="D80" s="32"/>
      <c r="E80" s="32"/>
      <c r="F80" s="26" t="str">
        <f>F9</f>
        <v>Střelské Hoštice</v>
      </c>
      <c r="G80" s="32"/>
      <c r="H80" s="32"/>
      <c r="I80" s="32"/>
      <c r="J80" s="32"/>
      <c r="K80" s="28" t="s">
        <v>20</v>
      </c>
      <c r="L80" s="32"/>
      <c r="M80" s="160">
        <f>IF(O9="","",O9)</f>
        <v>0</v>
      </c>
      <c r="N80" s="160"/>
      <c r="O80" s="160"/>
      <c r="P80" s="160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21</v>
      </c>
      <c r="D82" s="32"/>
      <c r="E82" s="32"/>
      <c r="F82" s="26" t="str">
        <f>E12</f>
        <v>Obec Střelské Hoštice,  Střelské Hoštice 83, 387 15 Střelské Hoštice</v>
      </c>
      <c r="G82" s="32"/>
      <c r="H82" s="32"/>
      <c r="I82" s="32"/>
      <c r="J82" s="32"/>
      <c r="K82" s="28" t="s">
        <v>27</v>
      </c>
      <c r="L82" s="32"/>
      <c r="M82" s="173"/>
      <c r="N82" s="173"/>
      <c r="O82" s="173"/>
      <c r="P82" s="173"/>
      <c r="Q82" s="173"/>
      <c r="R82" s="33"/>
    </row>
    <row r="83" spans="2:18" s="1" customFormat="1" ht="14.25" customHeight="1">
      <c r="B83" s="31"/>
      <c r="C83" s="28" t="s">
        <v>25</v>
      </c>
      <c r="D83" s="32"/>
      <c r="E83" s="32"/>
      <c r="F83" s="26"/>
      <c r="G83" s="32"/>
      <c r="H83" s="32"/>
      <c r="I83" s="32"/>
      <c r="J83" s="32"/>
      <c r="K83" s="28" t="s">
        <v>29</v>
      </c>
      <c r="L83" s="32"/>
      <c r="M83" s="173"/>
      <c r="N83" s="173"/>
      <c r="O83" s="173"/>
      <c r="P83" s="173"/>
      <c r="Q83" s="173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06" t="s">
        <v>88</v>
      </c>
      <c r="D85" s="207"/>
      <c r="E85" s="207"/>
      <c r="F85" s="207"/>
      <c r="G85" s="207"/>
      <c r="H85" s="42"/>
      <c r="I85" s="42"/>
      <c r="J85" s="42"/>
      <c r="K85" s="42"/>
      <c r="L85" s="42"/>
      <c r="M85" s="42"/>
      <c r="N85" s="206" t="s">
        <v>89</v>
      </c>
      <c r="O85" s="207"/>
      <c r="P85" s="207"/>
      <c r="Q85" s="207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103" t="s">
        <v>90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01">
        <f>N113</f>
        <v>0</v>
      </c>
      <c r="O87" s="208"/>
      <c r="P87" s="208"/>
      <c r="Q87" s="208"/>
      <c r="R87" s="33"/>
    </row>
    <row r="88" spans="2:18" s="7" customFormat="1" ht="24.75" customHeight="1">
      <c r="B88" s="115"/>
      <c r="C88" s="116"/>
      <c r="D88" s="117" t="s">
        <v>109</v>
      </c>
      <c r="E88" s="116"/>
      <c r="F88" s="116"/>
      <c r="G88" s="116"/>
      <c r="H88" s="116"/>
      <c r="I88" s="116"/>
      <c r="J88" s="116"/>
      <c r="K88" s="116"/>
      <c r="L88" s="116"/>
      <c r="M88" s="116"/>
      <c r="N88" s="212">
        <f>N114</f>
        <v>0</v>
      </c>
      <c r="O88" s="213"/>
      <c r="P88" s="213"/>
      <c r="Q88" s="213"/>
      <c r="R88" s="118"/>
    </row>
    <row r="89" spans="2:18" s="8" customFormat="1" ht="19.5" customHeight="1">
      <c r="B89" s="119"/>
      <c r="C89" s="120"/>
      <c r="D89" s="121" t="s">
        <v>110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14">
        <f>N115</f>
        <v>0</v>
      </c>
      <c r="O89" s="215"/>
      <c r="P89" s="215"/>
      <c r="Q89" s="215"/>
      <c r="R89" s="122"/>
    </row>
    <row r="90" spans="2:18" s="8" customFormat="1" ht="19.5" customHeight="1">
      <c r="B90" s="119"/>
      <c r="C90" s="120"/>
      <c r="D90" s="121" t="s">
        <v>111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14">
        <f>N121</f>
        <v>0</v>
      </c>
      <c r="O90" s="215"/>
      <c r="P90" s="215"/>
      <c r="Q90" s="215"/>
      <c r="R90" s="122"/>
    </row>
    <row r="91" spans="2:18" s="8" customFormat="1" ht="19.5" customHeight="1">
      <c r="B91" s="119"/>
      <c r="C91" s="120"/>
      <c r="D91" s="121" t="s">
        <v>112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14">
        <f>N123</f>
        <v>0</v>
      </c>
      <c r="O91" s="215"/>
      <c r="P91" s="215"/>
      <c r="Q91" s="215"/>
      <c r="R91" s="122"/>
    </row>
    <row r="92" spans="2:18" s="8" customFormat="1" ht="19.5" customHeight="1">
      <c r="B92" s="119"/>
      <c r="C92" s="120"/>
      <c r="D92" s="121" t="s">
        <v>113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14">
        <f>N137</f>
        <v>0</v>
      </c>
      <c r="O92" s="215"/>
      <c r="P92" s="215"/>
      <c r="Q92" s="215"/>
      <c r="R92" s="122"/>
    </row>
    <row r="93" spans="2:18" s="7" customFormat="1" ht="24.75" customHeight="1">
      <c r="B93" s="115"/>
      <c r="C93" s="116"/>
      <c r="D93" s="117" t="s">
        <v>114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12">
        <f>N139</f>
        <v>0</v>
      </c>
      <c r="O93" s="213"/>
      <c r="P93" s="213"/>
      <c r="Q93" s="213"/>
      <c r="R93" s="118"/>
    </row>
    <row r="94" spans="2:18" s="8" customFormat="1" ht="19.5" customHeight="1">
      <c r="B94" s="119"/>
      <c r="C94" s="120"/>
      <c r="D94" s="121" t="s">
        <v>115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14">
        <f>N140</f>
        <v>0</v>
      </c>
      <c r="O94" s="215"/>
      <c r="P94" s="215"/>
      <c r="Q94" s="215"/>
      <c r="R94" s="122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7" t="s">
        <v>261</v>
      </c>
      <c r="D96" s="42"/>
      <c r="E96" s="42"/>
      <c r="F96" s="42"/>
      <c r="G96" s="42"/>
      <c r="H96" s="42"/>
      <c r="I96" s="42"/>
      <c r="J96" s="42"/>
      <c r="K96" s="42"/>
      <c r="L96" s="158">
        <f>ROUND(SUM(N87),0)</f>
        <v>0</v>
      </c>
      <c r="M96" s="158"/>
      <c r="N96" s="158"/>
      <c r="O96" s="158"/>
      <c r="P96" s="158"/>
      <c r="Q96" s="158"/>
      <c r="R96" s="33"/>
    </row>
    <row r="97" spans="2:18" s="1" customFormat="1" ht="6.7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7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75" customHeight="1">
      <c r="B102" s="31"/>
      <c r="C102" s="179" t="s">
        <v>93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33"/>
    </row>
    <row r="103" spans="2:18" s="1" customFormat="1" ht="6.7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14</v>
      </c>
      <c r="D104" s="32"/>
      <c r="E104" s="32"/>
      <c r="F104" s="210" t="str">
        <f>F6</f>
        <v>Oprava vodovodu a kanalizace, p.č. 1286/1, k.ú. Střelské Hoštice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32"/>
      <c r="R104" s="33"/>
    </row>
    <row r="105" spans="2:18" s="1" customFormat="1" ht="36.75" customHeight="1">
      <c r="B105" s="31"/>
      <c r="C105" s="65" t="s">
        <v>107</v>
      </c>
      <c r="D105" s="32"/>
      <c r="E105" s="32"/>
      <c r="F105" s="193" t="str">
        <f>F7</f>
        <v>010 - Vodovod</v>
      </c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32"/>
      <c r="R105" s="33"/>
    </row>
    <row r="106" spans="2:18" s="1" customFormat="1" ht="6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18</v>
      </c>
      <c r="D107" s="32"/>
      <c r="E107" s="32"/>
      <c r="F107" s="26" t="str">
        <f>F9</f>
        <v>Střelské Hoštice</v>
      </c>
      <c r="G107" s="32"/>
      <c r="H107" s="32"/>
      <c r="I107" s="32"/>
      <c r="J107" s="32"/>
      <c r="K107" s="28" t="s">
        <v>20</v>
      </c>
      <c r="L107" s="32"/>
      <c r="M107" s="160">
        <f>IF(O9="","",O9)</f>
        <v>0</v>
      </c>
      <c r="N107" s="160"/>
      <c r="O107" s="160"/>
      <c r="P107" s="160"/>
      <c r="Q107" s="32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21</v>
      </c>
      <c r="D109" s="32"/>
      <c r="E109" s="32"/>
      <c r="F109" s="26" t="str">
        <f>E12</f>
        <v>Obec Střelské Hoštice,  Střelské Hoštice 83, 387 15 Střelské Hoštice</v>
      </c>
      <c r="G109" s="32"/>
      <c r="H109" s="32"/>
      <c r="I109" s="32"/>
      <c r="J109" s="32"/>
      <c r="K109" s="28" t="s">
        <v>27</v>
      </c>
      <c r="L109" s="32"/>
      <c r="M109" s="173"/>
      <c r="N109" s="173"/>
      <c r="O109" s="173"/>
      <c r="P109" s="173"/>
      <c r="Q109" s="173"/>
      <c r="R109" s="33"/>
    </row>
    <row r="110" spans="2:18" s="1" customFormat="1" ht="14.25" customHeight="1">
      <c r="B110" s="31"/>
      <c r="C110" s="28" t="s">
        <v>25</v>
      </c>
      <c r="D110" s="32"/>
      <c r="E110" s="32"/>
      <c r="F110" s="26"/>
      <c r="G110" s="32"/>
      <c r="H110" s="32"/>
      <c r="I110" s="32"/>
      <c r="J110" s="32"/>
      <c r="K110" s="28" t="s">
        <v>29</v>
      </c>
      <c r="L110" s="32"/>
      <c r="M110" s="173"/>
      <c r="N110" s="173"/>
      <c r="O110" s="173"/>
      <c r="P110" s="173"/>
      <c r="Q110" s="173"/>
      <c r="R110" s="33"/>
    </row>
    <row r="111" spans="2:18" s="1" customFormat="1" ht="9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6" customFormat="1" ht="29.25" customHeight="1">
      <c r="B112" s="106"/>
      <c r="C112" s="107" t="s">
        <v>94</v>
      </c>
      <c r="D112" s="108" t="s">
        <v>95</v>
      </c>
      <c r="E112" s="108" t="s">
        <v>51</v>
      </c>
      <c r="F112" s="146" t="s">
        <v>96</v>
      </c>
      <c r="G112" s="146"/>
      <c r="H112" s="146"/>
      <c r="I112" s="146"/>
      <c r="J112" s="108" t="s">
        <v>97</v>
      </c>
      <c r="K112" s="108" t="s">
        <v>98</v>
      </c>
      <c r="L112" s="146" t="s">
        <v>99</v>
      </c>
      <c r="M112" s="146"/>
      <c r="N112" s="146" t="s">
        <v>89</v>
      </c>
      <c r="O112" s="146"/>
      <c r="P112" s="146"/>
      <c r="Q112" s="205"/>
      <c r="R112" s="109"/>
    </row>
    <row r="113" spans="2:18" s="1" customFormat="1" ht="29.25" customHeight="1">
      <c r="B113" s="31"/>
      <c r="C113" s="75" t="s">
        <v>85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148">
        <f>N114+N139</f>
        <v>0</v>
      </c>
      <c r="O113" s="149"/>
      <c r="P113" s="149"/>
      <c r="Q113" s="149"/>
      <c r="R113" s="33"/>
    </row>
    <row r="114" spans="2:18" s="9" customFormat="1" ht="36.75" customHeight="1">
      <c r="B114" s="125"/>
      <c r="C114" s="126"/>
      <c r="D114" s="127" t="s">
        <v>109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28">
        <f>N115+N121+N123+N137</f>
        <v>0</v>
      </c>
      <c r="O114" s="212"/>
      <c r="P114" s="212"/>
      <c r="Q114" s="212"/>
      <c r="R114" s="128"/>
    </row>
    <row r="115" spans="2:18" s="9" customFormat="1" ht="19.5" customHeight="1">
      <c r="B115" s="125"/>
      <c r="C115" s="126"/>
      <c r="D115" s="132" t="s">
        <v>110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226">
        <f>SUM(N116:Q120)</f>
        <v>0</v>
      </c>
      <c r="O115" s="227"/>
      <c r="P115" s="227"/>
      <c r="Q115" s="227"/>
      <c r="R115" s="128"/>
    </row>
    <row r="116" spans="2:18" s="1" customFormat="1" ht="25.5" customHeight="1">
      <c r="B116" s="123"/>
      <c r="C116" s="133" t="s">
        <v>9</v>
      </c>
      <c r="D116" s="133" t="s">
        <v>118</v>
      </c>
      <c r="E116" s="134" t="s">
        <v>119</v>
      </c>
      <c r="F116" s="217" t="s">
        <v>120</v>
      </c>
      <c r="G116" s="217"/>
      <c r="H116" s="217"/>
      <c r="I116" s="217"/>
      <c r="J116" s="135" t="s">
        <v>121</v>
      </c>
      <c r="K116" s="136">
        <v>44.46</v>
      </c>
      <c r="L116" s="218"/>
      <c r="M116" s="218"/>
      <c r="N116" s="216">
        <f>ROUND(L116*K116,0)</f>
        <v>0</v>
      </c>
      <c r="O116" s="216"/>
      <c r="P116" s="216"/>
      <c r="Q116" s="216"/>
      <c r="R116" s="124"/>
    </row>
    <row r="117" spans="2:18" s="1" customFormat="1" ht="25.5" customHeight="1">
      <c r="B117" s="123"/>
      <c r="C117" s="133">
        <v>2</v>
      </c>
      <c r="D117" s="133" t="s">
        <v>118</v>
      </c>
      <c r="E117" s="134" t="s">
        <v>124</v>
      </c>
      <c r="F117" s="217" t="s">
        <v>125</v>
      </c>
      <c r="G117" s="217"/>
      <c r="H117" s="217"/>
      <c r="I117" s="217"/>
      <c r="J117" s="135" t="s">
        <v>121</v>
      </c>
      <c r="K117" s="136">
        <v>44.46</v>
      </c>
      <c r="L117" s="218"/>
      <c r="M117" s="218"/>
      <c r="N117" s="216">
        <f>ROUND(L117*K117,0)</f>
        <v>0</v>
      </c>
      <c r="O117" s="216"/>
      <c r="P117" s="216"/>
      <c r="Q117" s="216"/>
      <c r="R117" s="124"/>
    </row>
    <row r="118" spans="2:18" s="1" customFormat="1" ht="25.5" customHeight="1">
      <c r="B118" s="123"/>
      <c r="C118" s="133">
        <v>3</v>
      </c>
      <c r="D118" s="133" t="s">
        <v>118</v>
      </c>
      <c r="E118" s="134" t="s">
        <v>126</v>
      </c>
      <c r="F118" s="217" t="s">
        <v>127</v>
      </c>
      <c r="G118" s="217"/>
      <c r="H118" s="217"/>
      <c r="I118" s="217"/>
      <c r="J118" s="135" t="s">
        <v>121</v>
      </c>
      <c r="K118" s="136">
        <v>13.68</v>
      </c>
      <c r="L118" s="218"/>
      <c r="M118" s="218"/>
      <c r="N118" s="216">
        <f>ROUND(L118*K118,0)</f>
        <v>0</v>
      </c>
      <c r="O118" s="216"/>
      <c r="P118" s="216"/>
      <c r="Q118" s="216"/>
      <c r="R118" s="124"/>
    </row>
    <row r="119" spans="2:18" s="1" customFormat="1" ht="16.5" customHeight="1">
      <c r="B119" s="123"/>
      <c r="C119" s="133">
        <v>4</v>
      </c>
      <c r="D119" s="133" t="s">
        <v>118</v>
      </c>
      <c r="E119" s="134" t="s">
        <v>129</v>
      </c>
      <c r="F119" s="217" t="s">
        <v>130</v>
      </c>
      <c r="G119" s="217"/>
      <c r="H119" s="217"/>
      <c r="I119" s="217"/>
      <c r="J119" s="135" t="s">
        <v>121</v>
      </c>
      <c r="K119" s="136">
        <v>13.68</v>
      </c>
      <c r="L119" s="218"/>
      <c r="M119" s="218"/>
      <c r="N119" s="216">
        <f>ROUND(L119*K119,0)</f>
        <v>0</v>
      </c>
      <c r="O119" s="216"/>
      <c r="P119" s="216"/>
      <c r="Q119" s="216"/>
      <c r="R119" s="124"/>
    </row>
    <row r="120" spans="2:18" s="1" customFormat="1" ht="25.5" customHeight="1">
      <c r="B120" s="123"/>
      <c r="C120" s="133">
        <v>5</v>
      </c>
      <c r="D120" s="133" t="s">
        <v>118</v>
      </c>
      <c r="E120" s="134" t="s">
        <v>132</v>
      </c>
      <c r="F120" s="217" t="s">
        <v>133</v>
      </c>
      <c r="G120" s="217"/>
      <c r="H120" s="217"/>
      <c r="I120" s="217"/>
      <c r="J120" s="135" t="s">
        <v>121</v>
      </c>
      <c r="K120" s="136">
        <v>30.78</v>
      </c>
      <c r="L120" s="218"/>
      <c r="M120" s="218"/>
      <c r="N120" s="216">
        <f>ROUND(L120*K120,0)</f>
        <v>0</v>
      </c>
      <c r="O120" s="216"/>
      <c r="P120" s="216"/>
      <c r="Q120" s="216"/>
      <c r="R120" s="124"/>
    </row>
    <row r="121" spans="2:18" s="9" customFormat="1" ht="29.25" customHeight="1">
      <c r="B121" s="125"/>
      <c r="C121" s="126"/>
      <c r="D121" s="132" t="s">
        <v>111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222">
        <f>SUM(N122)</f>
        <v>0</v>
      </c>
      <c r="O121" s="223"/>
      <c r="P121" s="223"/>
      <c r="Q121" s="223"/>
      <c r="R121" s="128"/>
    </row>
    <row r="122" spans="2:18" s="1" customFormat="1" ht="25.5" customHeight="1">
      <c r="B122" s="123"/>
      <c r="C122" s="133">
        <v>6</v>
      </c>
      <c r="D122" s="133" t="s">
        <v>118</v>
      </c>
      <c r="E122" s="134" t="s">
        <v>135</v>
      </c>
      <c r="F122" s="217" t="s">
        <v>136</v>
      </c>
      <c r="G122" s="217"/>
      <c r="H122" s="217"/>
      <c r="I122" s="217"/>
      <c r="J122" s="135" t="s">
        <v>121</v>
      </c>
      <c r="K122" s="136">
        <v>13.318</v>
      </c>
      <c r="L122" s="218"/>
      <c r="M122" s="218"/>
      <c r="N122" s="216">
        <f>ROUND(L122*K122,0)</f>
        <v>0</v>
      </c>
      <c r="O122" s="216"/>
      <c r="P122" s="216"/>
      <c r="Q122" s="216"/>
      <c r="R122" s="124"/>
    </row>
    <row r="123" spans="2:18" s="9" customFormat="1" ht="29.25" customHeight="1">
      <c r="B123" s="125"/>
      <c r="C123" s="126"/>
      <c r="D123" s="132" t="s">
        <v>112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222">
        <f>SUM(N124:Q136)</f>
        <v>0</v>
      </c>
      <c r="O123" s="223"/>
      <c r="P123" s="223"/>
      <c r="Q123" s="223"/>
      <c r="R123" s="128"/>
    </row>
    <row r="124" spans="2:18" s="1" customFormat="1" ht="38.25" customHeight="1">
      <c r="B124" s="123"/>
      <c r="C124" s="133">
        <v>7</v>
      </c>
      <c r="D124" s="133" t="s">
        <v>118</v>
      </c>
      <c r="E124" s="134" t="s">
        <v>137</v>
      </c>
      <c r="F124" s="217" t="s">
        <v>138</v>
      </c>
      <c r="G124" s="217"/>
      <c r="H124" s="217"/>
      <c r="I124" s="217"/>
      <c r="J124" s="135" t="s">
        <v>139</v>
      </c>
      <c r="K124" s="136">
        <v>57</v>
      </c>
      <c r="L124" s="218"/>
      <c r="M124" s="218"/>
      <c r="N124" s="216">
        <f aca="true" t="shared" si="0" ref="N124:N136">ROUND(L124*K124,0)</f>
        <v>0</v>
      </c>
      <c r="O124" s="216"/>
      <c r="P124" s="216"/>
      <c r="Q124" s="216"/>
      <c r="R124" s="124"/>
    </row>
    <row r="125" spans="2:18" s="1" customFormat="1" ht="25.5" customHeight="1">
      <c r="B125" s="123"/>
      <c r="C125" s="138">
        <v>8</v>
      </c>
      <c r="D125" s="138" t="s">
        <v>140</v>
      </c>
      <c r="E125" s="139" t="s">
        <v>141</v>
      </c>
      <c r="F125" s="219" t="s">
        <v>142</v>
      </c>
      <c r="G125" s="219"/>
      <c r="H125" s="219"/>
      <c r="I125" s="219"/>
      <c r="J125" s="140" t="s">
        <v>139</v>
      </c>
      <c r="K125" s="141">
        <v>57</v>
      </c>
      <c r="L125" s="220"/>
      <c r="M125" s="220"/>
      <c r="N125" s="221">
        <f t="shared" si="0"/>
        <v>0</v>
      </c>
      <c r="O125" s="216"/>
      <c r="P125" s="216"/>
      <c r="Q125" s="216"/>
      <c r="R125" s="124"/>
    </row>
    <row r="126" spans="2:18" s="1" customFormat="1" ht="25.5" customHeight="1">
      <c r="B126" s="123"/>
      <c r="C126" s="133">
        <v>9</v>
      </c>
      <c r="D126" s="133" t="s">
        <v>118</v>
      </c>
      <c r="E126" s="134" t="s">
        <v>143</v>
      </c>
      <c r="F126" s="217" t="s">
        <v>144</v>
      </c>
      <c r="G126" s="217"/>
      <c r="H126" s="217"/>
      <c r="I126" s="217"/>
      <c r="J126" s="135" t="s">
        <v>145</v>
      </c>
      <c r="K126" s="136">
        <v>1</v>
      </c>
      <c r="L126" s="218"/>
      <c r="M126" s="218"/>
      <c r="N126" s="216">
        <f t="shared" si="0"/>
        <v>0</v>
      </c>
      <c r="O126" s="216"/>
      <c r="P126" s="216"/>
      <c r="Q126" s="216"/>
      <c r="R126" s="124"/>
    </row>
    <row r="127" spans="2:18" s="1" customFormat="1" ht="16.5" customHeight="1">
      <c r="B127" s="123"/>
      <c r="C127" s="138">
        <v>10</v>
      </c>
      <c r="D127" s="138" t="s">
        <v>140</v>
      </c>
      <c r="E127" s="139" t="s">
        <v>146</v>
      </c>
      <c r="F127" s="219" t="s">
        <v>147</v>
      </c>
      <c r="G127" s="219"/>
      <c r="H127" s="219"/>
      <c r="I127" s="219"/>
      <c r="J127" s="140" t="s">
        <v>145</v>
      </c>
      <c r="K127" s="141">
        <v>1</v>
      </c>
      <c r="L127" s="220"/>
      <c r="M127" s="220"/>
      <c r="N127" s="221">
        <f t="shared" si="0"/>
        <v>0</v>
      </c>
      <c r="O127" s="216"/>
      <c r="P127" s="216"/>
      <c r="Q127" s="216"/>
      <c r="R127" s="124"/>
    </row>
    <row r="128" spans="2:18" s="1" customFormat="1" ht="25.5" customHeight="1">
      <c r="B128" s="123"/>
      <c r="C128" s="138">
        <v>11</v>
      </c>
      <c r="D128" s="138" t="s">
        <v>140</v>
      </c>
      <c r="E128" s="139" t="s">
        <v>148</v>
      </c>
      <c r="F128" s="219" t="s">
        <v>149</v>
      </c>
      <c r="G128" s="219"/>
      <c r="H128" s="219"/>
      <c r="I128" s="219"/>
      <c r="J128" s="140" t="s">
        <v>145</v>
      </c>
      <c r="K128" s="141">
        <v>1</v>
      </c>
      <c r="L128" s="220"/>
      <c r="M128" s="220"/>
      <c r="N128" s="221">
        <f t="shared" si="0"/>
        <v>0</v>
      </c>
      <c r="O128" s="216"/>
      <c r="P128" s="216"/>
      <c r="Q128" s="216"/>
      <c r="R128" s="124"/>
    </row>
    <row r="129" spans="2:18" s="1" customFormat="1" ht="16.5" customHeight="1">
      <c r="B129" s="123"/>
      <c r="C129" s="138">
        <v>12</v>
      </c>
      <c r="D129" s="138" t="s">
        <v>140</v>
      </c>
      <c r="E129" s="139" t="s">
        <v>150</v>
      </c>
      <c r="F129" s="219" t="s">
        <v>151</v>
      </c>
      <c r="G129" s="219"/>
      <c r="H129" s="219"/>
      <c r="I129" s="219"/>
      <c r="J129" s="140" t="s">
        <v>145</v>
      </c>
      <c r="K129" s="141">
        <v>2</v>
      </c>
      <c r="L129" s="220"/>
      <c r="M129" s="220"/>
      <c r="N129" s="221">
        <f t="shared" si="0"/>
        <v>0</v>
      </c>
      <c r="O129" s="216"/>
      <c r="P129" s="216"/>
      <c r="Q129" s="216"/>
      <c r="R129" s="124"/>
    </row>
    <row r="130" spans="2:18" s="1" customFormat="1" ht="25.5" customHeight="1">
      <c r="B130" s="123"/>
      <c r="C130" s="133">
        <v>13</v>
      </c>
      <c r="D130" s="133" t="s">
        <v>118</v>
      </c>
      <c r="E130" s="134" t="s">
        <v>152</v>
      </c>
      <c r="F130" s="217" t="s">
        <v>153</v>
      </c>
      <c r="G130" s="217"/>
      <c r="H130" s="217"/>
      <c r="I130" s="217"/>
      <c r="J130" s="135" t="s">
        <v>139</v>
      </c>
      <c r="K130" s="136">
        <v>57</v>
      </c>
      <c r="L130" s="218"/>
      <c r="M130" s="218"/>
      <c r="N130" s="216">
        <f t="shared" si="0"/>
        <v>0</v>
      </c>
      <c r="O130" s="216"/>
      <c r="P130" s="216"/>
      <c r="Q130" s="216"/>
      <c r="R130" s="124"/>
    </row>
    <row r="131" spans="2:18" s="1" customFormat="1" ht="16.5" customHeight="1">
      <c r="B131" s="123"/>
      <c r="C131" s="133">
        <v>14</v>
      </c>
      <c r="D131" s="133" t="s">
        <v>118</v>
      </c>
      <c r="E131" s="134" t="s">
        <v>154</v>
      </c>
      <c r="F131" s="217" t="s">
        <v>155</v>
      </c>
      <c r="G131" s="217"/>
      <c r="H131" s="217"/>
      <c r="I131" s="217"/>
      <c r="J131" s="135" t="s">
        <v>139</v>
      </c>
      <c r="K131" s="136">
        <v>57</v>
      </c>
      <c r="L131" s="218"/>
      <c r="M131" s="218"/>
      <c r="N131" s="216">
        <f t="shared" si="0"/>
        <v>0</v>
      </c>
      <c r="O131" s="216"/>
      <c r="P131" s="216"/>
      <c r="Q131" s="216"/>
      <c r="R131" s="124"/>
    </row>
    <row r="132" spans="2:18" s="1" customFormat="1" ht="25.5" customHeight="1">
      <c r="B132" s="123"/>
      <c r="C132" s="133">
        <v>15</v>
      </c>
      <c r="D132" s="133" t="s">
        <v>118</v>
      </c>
      <c r="E132" s="134" t="s">
        <v>156</v>
      </c>
      <c r="F132" s="217" t="s">
        <v>157</v>
      </c>
      <c r="G132" s="217"/>
      <c r="H132" s="217"/>
      <c r="I132" s="217"/>
      <c r="J132" s="135" t="s">
        <v>145</v>
      </c>
      <c r="K132" s="136">
        <v>1</v>
      </c>
      <c r="L132" s="218"/>
      <c r="M132" s="218"/>
      <c r="N132" s="216">
        <f t="shared" si="0"/>
        <v>0</v>
      </c>
      <c r="O132" s="216"/>
      <c r="P132" s="216"/>
      <c r="Q132" s="216"/>
      <c r="R132" s="124"/>
    </row>
    <row r="133" spans="2:18" s="1" customFormat="1" ht="16.5" customHeight="1">
      <c r="B133" s="123"/>
      <c r="C133" s="133">
        <v>16</v>
      </c>
      <c r="D133" s="133" t="s">
        <v>118</v>
      </c>
      <c r="E133" s="134" t="s">
        <v>158</v>
      </c>
      <c r="F133" s="217" t="s">
        <v>159</v>
      </c>
      <c r="G133" s="217"/>
      <c r="H133" s="217"/>
      <c r="I133" s="217"/>
      <c r="J133" s="135" t="s">
        <v>145</v>
      </c>
      <c r="K133" s="136">
        <v>1</v>
      </c>
      <c r="L133" s="218"/>
      <c r="M133" s="218"/>
      <c r="N133" s="216">
        <f t="shared" si="0"/>
        <v>0</v>
      </c>
      <c r="O133" s="216"/>
      <c r="P133" s="216"/>
      <c r="Q133" s="216"/>
      <c r="R133" s="124"/>
    </row>
    <row r="134" spans="2:18" s="1" customFormat="1" ht="16.5" customHeight="1">
      <c r="B134" s="123"/>
      <c r="C134" s="138">
        <v>17</v>
      </c>
      <c r="D134" s="138" t="s">
        <v>140</v>
      </c>
      <c r="E134" s="139" t="s">
        <v>160</v>
      </c>
      <c r="F134" s="219" t="s">
        <v>161</v>
      </c>
      <c r="G134" s="219"/>
      <c r="H134" s="219"/>
      <c r="I134" s="219"/>
      <c r="J134" s="140" t="s">
        <v>145</v>
      </c>
      <c r="K134" s="141">
        <v>1</v>
      </c>
      <c r="L134" s="220"/>
      <c r="M134" s="220"/>
      <c r="N134" s="221">
        <f t="shared" si="0"/>
        <v>0</v>
      </c>
      <c r="O134" s="216"/>
      <c r="P134" s="216"/>
      <c r="Q134" s="216"/>
      <c r="R134" s="124"/>
    </row>
    <row r="135" spans="2:18" s="1" customFormat="1" ht="25.5" customHeight="1">
      <c r="B135" s="123"/>
      <c r="C135" s="133">
        <v>18</v>
      </c>
      <c r="D135" s="133" t="s">
        <v>118</v>
      </c>
      <c r="E135" s="134" t="s">
        <v>162</v>
      </c>
      <c r="F135" s="217" t="s">
        <v>163</v>
      </c>
      <c r="G135" s="217"/>
      <c r="H135" s="217"/>
      <c r="I135" s="217"/>
      <c r="J135" s="135" t="s">
        <v>139</v>
      </c>
      <c r="K135" s="136">
        <v>57</v>
      </c>
      <c r="L135" s="218"/>
      <c r="M135" s="218"/>
      <c r="N135" s="216">
        <f t="shared" si="0"/>
        <v>0</v>
      </c>
      <c r="O135" s="216"/>
      <c r="P135" s="216"/>
      <c r="Q135" s="216"/>
      <c r="R135" s="124"/>
    </row>
    <row r="136" spans="2:18" s="1" customFormat="1" ht="25.5" customHeight="1">
      <c r="B136" s="123"/>
      <c r="C136" s="133">
        <v>19</v>
      </c>
      <c r="D136" s="133" t="s">
        <v>118</v>
      </c>
      <c r="E136" s="134" t="s">
        <v>164</v>
      </c>
      <c r="F136" s="217" t="s">
        <v>165</v>
      </c>
      <c r="G136" s="217"/>
      <c r="H136" s="217"/>
      <c r="I136" s="217"/>
      <c r="J136" s="135" t="s">
        <v>139</v>
      </c>
      <c r="K136" s="136">
        <v>57</v>
      </c>
      <c r="L136" s="218"/>
      <c r="M136" s="218"/>
      <c r="N136" s="216">
        <f t="shared" si="0"/>
        <v>0</v>
      </c>
      <c r="O136" s="216"/>
      <c r="P136" s="216"/>
      <c r="Q136" s="216"/>
      <c r="R136" s="124"/>
    </row>
    <row r="137" spans="2:18" s="9" customFormat="1" ht="29.25" customHeight="1">
      <c r="B137" s="125"/>
      <c r="C137" s="126"/>
      <c r="D137" s="132" t="s">
        <v>113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222">
        <f>SUM(N138)</f>
        <v>0</v>
      </c>
      <c r="O137" s="223"/>
      <c r="P137" s="223"/>
      <c r="Q137" s="223"/>
      <c r="R137" s="128"/>
    </row>
    <row r="138" spans="2:18" s="1" customFormat="1" ht="25.5" customHeight="1">
      <c r="B138" s="123"/>
      <c r="C138" s="133">
        <v>20</v>
      </c>
      <c r="D138" s="133" t="s">
        <v>118</v>
      </c>
      <c r="E138" s="134" t="s">
        <v>166</v>
      </c>
      <c r="F138" s="217" t="s">
        <v>167</v>
      </c>
      <c r="G138" s="217"/>
      <c r="H138" s="217"/>
      <c r="I138" s="217"/>
      <c r="J138" s="135" t="s">
        <v>131</v>
      </c>
      <c r="K138" s="136">
        <v>0.762</v>
      </c>
      <c r="L138" s="218"/>
      <c r="M138" s="218"/>
      <c r="N138" s="216">
        <f>ROUND(L138*K138,0)</f>
        <v>0</v>
      </c>
      <c r="O138" s="216"/>
      <c r="P138" s="216"/>
      <c r="Q138" s="216"/>
      <c r="R138" s="124"/>
    </row>
    <row r="139" spans="2:18" s="9" customFormat="1" ht="36.75" customHeight="1">
      <c r="B139" s="125"/>
      <c r="C139" s="126"/>
      <c r="D139" s="127" t="s">
        <v>114</v>
      </c>
      <c r="E139" s="127"/>
      <c r="F139" s="127"/>
      <c r="G139" s="127"/>
      <c r="H139" s="127"/>
      <c r="I139" s="127"/>
      <c r="J139" s="127"/>
      <c r="K139" s="127"/>
      <c r="L139" s="127"/>
      <c r="M139" s="127"/>
      <c r="N139" s="224">
        <f>N140</f>
        <v>0</v>
      </c>
      <c r="O139" s="225"/>
      <c r="P139" s="225"/>
      <c r="Q139" s="225"/>
      <c r="R139" s="128"/>
    </row>
    <row r="140" spans="2:18" s="9" customFormat="1" ht="19.5" customHeight="1">
      <c r="B140" s="125"/>
      <c r="C140" s="126"/>
      <c r="D140" s="132" t="s">
        <v>115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226">
        <f>SUM(N141:Q143)</f>
        <v>0</v>
      </c>
      <c r="O140" s="227"/>
      <c r="P140" s="227"/>
      <c r="Q140" s="227"/>
      <c r="R140" s="128"/>
    </row>
    <row r="141" spans="2:18" s="1" customFormat="1" ht="16.5" customHeight="1">
      <c r="B141" s="123"/>
      <c r="C141" s="133">
        <v>21</v>
      </c>
      <c r="D141" s="133" t="s">
        <v>118</v>
      </c>
      <c r="E141" s="134" t="s">
        <v>168</v>
      </c>
      <c r="F141" s="217" t="s">
        <v>116</v>
      </c>
      <c r="G141" s="217"/>
      <c r="H141" s="217"/>
      <c r="I141" s="217"/>
      <c r="J141" s="135" t="s">
        <v>169</v>
      </c>
      <c r="K141" s="162"/>
      <c r="L141" s="216">
        <f>N114/100</f>
        <v>0</v>
      </c>
      <c r="M141" s="216"/>
      <c r="N141" s="216">
        <f>ROUND(L141*K141,0)</f>
        <v>0</v>
      </c>
      <c r="O141" s="216"/>
      <c r="P141" s="216"/>
      <c r="Q141" s="216"/>
      <c r="R141" s="124"/>
    </row>
    <row r="142" spans="2:18" s="1" customFormat="1" ht="16.5" customHeight="1">
      <c r="B142" s="123"/>
      <c r="C142" s="133">
        <v>22</v>
      </c>
      <c r="D142" s="133" t="s">
        <v>118</v>
      </c>
      <c r="E142" s="134" t="s">
        <v>171</v>
      </c>
      <c r="F142" s="217" t="s">
        <v>172</v>
      </c>
      <c r="G142" s="217"/>
      <c r="H142" s="217"/>
      <c r="I142" s="217"/>
      <c r="J142" s="135" t="s">
        <v>173</v>
      </c>
      <c r="K142" s="136">
        <v>1</v>
      </c>
      <c r="L142" s="218"/>
      <c r="M142" s="218"/>
      <c r="N142" s="216">
        <f>ROUND(L142*K142,0)</f>
        <v>0</v>
      </c>
      <c r="O142" s="216"/>
      <c r="P142" s="216"/>
      <c r="Q142" s="216"/>
      <c r="R142" s="124"/>
    </row>
    <row r="143" spans="2:18" s="1" customFormat="1" ht="16.5" customHeight="1">
      <c r="B143" s="123"/>
      <c r="C143" s="133">
        <v>23</v>
      </c>
      <c r="D143" s="133" t="s">
        <v>118</v>
      </c>
      <c r="E143" s="134" t="s">
        <v>174</v>
      </c>
      <c r="F143" s="217" t="s">
        <v>175</v>
      </c>
      <c r="G143" s="217"/>
      <c r="H143" s="217"/>
      <c r="I143" s="217"/>
      <c r="J143" s="135" t="s">
        <v>173</v>
      </c>
      <c r="K143" s="136">
        <v>1</v>
      </c>
      <c r="L143" s="218"/>
      <c r="M143" s="218"/>
      <c r="N143" s="216">
        <f>ROUND(L143*K143,0)</f>
        <v>0</v>
      </c>
      <c r="O143" s="216"/>
      <c r="P143" s="216"/>
      <c r="Q143" s="216"/>
      <c r="R143" s="124"/>
    </row>
    <row r="144" spans="2:18" s="1" customFormat="1" ht="6.7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sheetProtection/>
  <mergeCells count="131">
    <mergeCell ref="H1:K1"/>
    <mergeCell ref="F143:I143"/>
    <mergeCell ref="L143:M143"/>
    <mergeCell ref="N143:Q143"/>
    <mergeCell ref="N113:Q113"/>
    <mergeCell ref="N114:Q114"/>
    <mergeCell ref="N115:Q115"/>
    <mergeCell ref="N121:Q121"/>
    <mergeCell ref="N123:Q123"/>
    <mergeCell ref="N137:Q137"/>
    <mergeCell ref="N139:Q139"/>
    <mergeCell ref="N140:Q140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L120:M120"/>
    <mergeCell ref="N120:Q120"/>
    <mergeCell ref="F122:I122"/>
    <mergeCell ref="L122:M122"/>
    <mergeCell ref="N122:Q122"/>
    <mergeCell ref="F124:I124"/>
    <mergeCell ref="L124:M124"/>
    <mergeCell ref="N124:Q124"/>
    <mergeCell ref="F118:I118"/>
    <mergeCell ref="L118:M118"/>
    <mergeCell ref="N118:Q118"/>
    <mergeCell ref="F119:I119"/>
    <mergeCell ref="L119:M119"/>
    <mergeCell ref="N119:Q119"/>
    <mergeCell ref="F120:I120"/>
    <mergeCell ref="F116:I116"/>
    <mergeCell ref="L116:M116"/>
    <mergeCell ref="N116:Q116"/>
    <mergeCell ref="F117:I117"/>
    <mergeCell ref="L117:M117"/>
    <mergeCell ref="N117:Q117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88:Q88"/>
    <mergeCell ref="N89:Q89"/>
    <mergeCell ref="N90:Q90"/>
    <mergeCell ref="N91:Q91"/>
    <mergeCell ref="N92:Q92"/>
    <mergeCell ref="N93:Q93"/>
    <mergeCell ref="N94:Q94"/>
    <mergeCell ref="C75:Q75"/>
    <mergeCell ref="F77:P77"/>
    <mergeCell ref="F78:P78"/>
    <mergeCell ref="M80:P80"/>
    <mergeCell ref="M82:Q82"/>
    <mergeCell ref="M83:Q83"/>
    <mergeCell ref="C85:G85"/>
    <mergeCell ref="N85:Q85"/>
    <mergeCell ref="N87:Q87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H31:J31"/>
    <mergeCell ref="M31:P31"/>
    <mergeCell ref="M29:P29"/>
    <mergeCell ref="O17:P17"/>
    <mergeCell ref="O18:P18"/>
    <mergeCell ref="O20:P20"/>
    <mergeCell ref="O21:P21"/>
    <mergeCell ref="O14:P14"/>
    <mergeCell ref="E24:L24"/>
    <mergeCell ref="M27:P27"/>
    <mergeCell ref="O15:P15"/>
    <mergeCell ref="O9:P9"/>
    <mergeCell ref="O11:P11"/>
    <mergeCell ref="O12:P12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16" display="3) Rozpočet"/>
  </hyperlinks>
  <printOptions/>
  <pageMargins left="0.5833333" right="0.5833333" top="0.34" bottom="0.4666667" header="0" footer="0"/>
  <pageSetup blackAndWhite="1" fitToHeight="1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6"/>
  <sheetViews>
    <sheetView showGridLines="0" zoomScalePageLayoutView="0" workbookViewId="0" topLeftCell="A1">
      <pane ySplit="1" topLeftCell="BM99" activePane="bottomLeft" state="frozen"/>
      <selection pane="topLeft" activeCell="A1" sqref="A1"/>
      <selection pane="bottomLeft" activeCell="L118" sqref="L118:M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31" max="52" width="9.33203125" style="0" hidden="1" customWidth="1"/>
  </cols>
  <sheetData>
    <row r="1" spans="1:53" ht="21.75" customHeight="1">
      <c r="A1" s="98"/>
      <c r="B1" s="11"/>
      <c r="C1" s="11"/>
      <c r="D1" s="12" t="s">
        <v>1</v>
      </c>
      <c r="E1" s="11"/>
      <c r="F1" s="13" t="s">
        <v>78</v>
      </c>
      <c r="G1" s="13"/>
      <c r="H1" s="202" t="s">
        <v>79</v>
      </c>
      <c r="I1" s="202"/>
      <c r="J1" s="202"/>
      <c r="K1" s="202"/>
      <c r="L1" s="13" t="s">
        <v>80</v>
      </c>
      <c r="M1" s="11"/>
      <c r="N1" s="11"/>
      <c r="O1" s="12" t="s">
        <v>81</v>
      </c>
      <c r="P1" s="11"/>
      <c r="Q1" s="11"/>
      <c r="R1" s="11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3:33" ht="36.7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AG2" s="18" t="s">
        <v>76</v>
      </c>
    </row>
    <row r="3" spans="2:33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G3" s="18" t="s">
        <v>83</v>
      </c>
    </row>
    <row r="4" spans="2:33" ht="36.75" customHeight="1">
      <c r="B4" s="22"/>
      <c r="C4" s="179" t="s">
        <v>84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AG4" s="18" t="s">
        <v>6</v>
      </c>
    </row>
    <row r="5" spans="2:18" ht="6.7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4.75" customHeight="1">
      <c r="B6" s="22"/>
      <c r="C6" s="24"/>
      <c r="D6" s="28" t="s">
        <v>14</v>
      </c>
      <c r="E6" s="24"/>
      <c r="F6" s="210" t="str">
        <f>'Rekapitulace stavby'!K6</f>
        <v>Oprava vodovodu a kanalizace, p.č. 1286/1, k.ú. Střelské Hoštice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4"/>
      <c r="R6" s="23"/>
    </row>
    <row r="7" spans="2:18" s="1" customFormat="1" ht="32.25" customHeight="1">
      <c r="B7" s="31"/>
      <c r="C7" s="32"/>
      <c r="D7" s="27" t="s">
        <v>107</v>
      </c>
      <c r="E7" s="32"/>
      <c r="F7" s="183" t="s">
        <v>176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32"/>
      <c r="R7" s="33"/>
    </row>
    <row r="8" spans="2:18" s="1" customFormat="1" ht="14.2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2:18" s="1" customFormat="1" ht="14.2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160">
        <f>'Rekapitulace stavby'!AN8</f>
        <v>0</v>
      </c>
      <c r="P9" s="16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88" t="s">
        <v>258</v>
      </c>
      <c r="P11" s="188"/>
      <c r="Q11" s="32"/>
      <c r="R11" s="33"/>
    </row>
    <row r="12" spans="2:18" s="1" customFormat="1" ht="18" customHeight="1">
      <c r="B12" s="31"/>
      <c r="C12" s="32"/>
      <c r="D12" s="32"/>
      <c r="E12" s="26" t="str">
        <f>'Rekapitulace stavby'!E11</f>
        <v>Obec Střelské Hoštice,  Střelské Hoštice 83, 387 15 Střelské Hoštice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73" t="s">
        <v>257</v>
      </c>
      <c r="P12" s="173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73">
        <f>'Rekapitulace stavby'!AN13</f>
        <v>0</v>
      </c>
      <c r="P14" s="173"/>
      <c r="Q14" s="32"/>
      <c r="R14" s="33"/>
    </row>
    <row r="15" spans="2:18" s="1" customFormat="1" ht="18" customHeight="1">
      <c r="B15" s="31"/>
      <c r="C15" s="32"/>
      <c r="D15" s="32"/>
      <c r="E15" s="26">
        <f>'Rekapitulace stavby'!E14</f>
        <v>0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73">
        <f>'Rekapitulace stavby'!AN14</f>
      </c>
      <c r="P15" s="173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73" t="s">
        <v>5</v>
      </c>
      <c r="P17" s="173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73" t="s">
        <v>5</v>
      </c>
      <c r="P18" s="173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73" t="s">
        <v>5</v>
      </c>
      <c r="P20" s="173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73" t="s">
        <v>5</v>
      </c>
      <c r="P21" s="173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5" t="s">
        <v>5</v>
      </c>
      <c r="F24" s="185"/>
      <c r="G24" s="185"/>
      <c r="H24" s="185"/>
      <c r="I24" s="185"/>
      <c r="J24" s="185"/>
      <c r="K24" s="185"/>
      <c r="L24" s="185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99" t="s">
        <v>85</v>
      </c>
      <c r="E27" s="32"/>
      <c r="F27" s="32"/>
      <c r="G27" s="32"/>
      <c r="H27" s="32"/>
      <c r="I27" s="32"/>
      <c r="J27" s="32"/>
      <c r="K27" s="32"/>
      <c r="L27" s="32"/>
      <c r="M27" s="154">
        <f>N87</f>
        <v>0</v>
      </c>
      <c r="N27" s="154"/>
      <c r="O27" s="154"/>
      <c r="P27" s="154"/>
      <c r="Q27" s="32"/>
      <c r="R27" s="33"/>
    </row>
    <row r="28" spans="2:18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4.75" customHeight="1">
      <c r="B29" s="31"/>
      <c r="C29" s="32"/>
      <c r="D29" s="100" t="s">
        <v>32</v>
      </c>
      <c r="E29" s="32"/>
      <c r="F29" s="32"/>
      <c r="G29" s="32"/>
      <c r="H29" s="32"/>
      <c r="I29" s="32"/>
      <c r="J29" s="32"/>
      <c r="K29" s="32"/>
      <c r="L29" s="32"/>
      <c r="M29" s="147">
        <f>M27</f>
        <v>0</v>
      </c>
      <c r="N29" s="159"/>
      <c r="O29" s="159"/>
      <c r="P29" s="159"/>
      <c r="Q29" s="32"/>
      <c r="R29" s="33"/>
    </row>
    <row r="30" spans="2:18" s="1" customFormat="1" ht="6.7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25" customHeight="1">
      <c r="B31" s="31"/>
      <c r="C31" s="32"/>
      <c r="D31" s="38" t="s">
        <v>33</v>
      </c>
      <c r="E31" s="38" t="s">
        <v>34</v>
      </c>
      <c r="F31" s="39">
        <v>0.21</v>
      </c>
      <c r="G31" s="101" t="s">
        <v>35</v>
      </c>
      <c r="H31" s="145">
        <f>M29</f>
        <v>0</v>
      </c>
      <c r="I31" s="159"/>
      <c r="J31" s="159"/>
      <c r="K31" s="32"/>
      <c r="L31" s="32"/>
      <c r="M31" s="145">
        <f>ROUND(ROUND((H31),0)*F31,0)</f>
        <v>0</v>
      </c>
      <c r="N31" s="159"/>
      <c r="O31" s="159"/>
      <c r="P31" s="159"/>
      <c r="Q31" s="32"/>
      <c r="R31" s="33"/>
    </row>
    <row r="32" spans="2:18" s="1" customFormat="1" ht="14.25" customHeight="1">
      <c r="B32" s="31"/>
      <c r="C32" s="32"/>
      <c r="D32" s="32"/>
      <c r="E32" s="38" t="s">
        <v>36</v>
      </c>
      <c r="F32" s="39">
        <v>0.15</v>
      </c>
      <c r="G32" s="101" t="s">
        <v>35</v>
      </c>
      <c r="H32" s="145">
        <v>0</v>
      </c>
      <c r="I32" s="159"/>
      <c r="J32" s="159"/>
      <c r="K32" s="32"/>
      <c r="L32" s="32"/>
      <c r="M32" s="145">
        <v>0</v>
      </c>
      <c r="N32" s="159"/>
      <c r="O32" s="159"/>
      <c r="P32" s="159"/>
      <c r="Q32" s="32"/>
      <c r="R32" s="33"/>
    </row>
    <row r="33" spans="2:18" s="1" customFormat="1" ht="14.25" customHeight="1" hidden="1">
      <c r="B33" s="31"/>
      <c r="C33" s="32"/>
      <c r="D33" s="32"/>
      <c r="E33" s="38" t="s">
        <v>37</v>
      </c>
      <c r="F33" s="39">
        <v>0.21</v>
      </c>
      <c r="G33" s="101" t="s">
        <v>35</v>
      </c>
      <c r="H33" s="145" t="e">
        <f>ROUND((SUM(#REF!)+SUM(AT115:AT155)),0)</f>
        <v>#REF!</v>
      </c>
      <c r="I33" s="159"/>
      <c r="J33" s="159"/>
      <c r="K33" s="32"/>
      <c r="L33" s="32"/>
      <c r="M33" s="145">
        <v>0</v>
      </c>
      <c r="N33" s="159"/>
      <c r="O33" s="159"/>
      <c r="P33" s="159"/>
      <c r="Q33" s="32"/>
      <c r="R33" s="33"/>
    </row>
    <row r="34" spans="2:18" s="1" customFormat="1" ht="14.25" customHeight="1" hidden="1">
      <c r="B34" s="31"/>
      <c r="C34" s="32"/>
      <c r="D34" s="32"/>
      <c r="E34" s="38" t="s">
        <v>38</v>
      </c>
      <c r="F34" s="39">
        <v>0.15</v>
      </c>
      <c r="G34" s="101" t="s">
        <v>35</v>
      </c>
      <c r="H34" s="145" t="e">
        <f>ROUND((SUM(#REF!)+SUM(AU115:AU155)),0)</f>
        <v>#REF!</v>
      </c>
      <c r="I34" s="159"/>
      <c r="J34" s="159"/>
      <c r="K34" s="32"/>
      <c r="L34" s="32"/>
      <c r="M34" s="145">
        <v>0</v>
      </c>
      <c r="N34" s="159"/>
      <c r="O34" s="159"/>
      <c r="P34" s="159"/>
      <c r="Q34" s="32"/>
      <c r="R34" s="33"/>
    </row>
    <row r="35" spans="2:18" s="1" customFormat="1" ht="14.25" customHeight="1" hidden="1">
      <c r="B35" s="31"/>
      <c r="C35" s="32"/>
      <c r="D35" s="32"/>
      <c r="E35" s="38" t="s">
        <v>39</v>
      </c>
      <c r="F35" s="39">
        <v>0</v>
      </c>
      <c r="G35" s="101" t="s">
        <v>35</v>
      </c>
      <c r="H35" s="145" t="e">
        <f>ROUND((SUM(#REF!)+SUM(AV115:AV155)),0)</f>
        <v>#REF!</v>
      </c>
      <c r="I35" s="159"/>
      <c r="J35" s="159"/>
      <c r="K35" s="32"/>
      <c r="L35" s="32"/>
      <c r="M35" s="145">
        <v>0</v>
      </c>
      <c r="N35" s="159"/>
      <c r="O35" s="159"/>
      <c r="P35" s="159"/>
      <c r="Q35" s="32"/>
      <c r="R35" s="33"/>
    </row>
    <row r="36" spans="2:18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4.75" customHeight="1">
      <c r="B37" s="31"/>
      <c r="C37" s="42"/>
      <c r="D37" s="43" t="s">
        <v>40</v>
      </c>
      <c r="E37" s="44"/>
      <c r="F37" s="44"/>
      <c r="G37" s="102" t="s">
        <v>41</v>
      </c>
      <c r="H37" s="45" t="s">
        <v>42</v>
      </c>
      <c r="I37" s="44"/>
      <c r="J37" s="44"/>
      <c r="K37" s="44"/>
      <c r="L37" s="191">
        <f>SUM(M29:M35)</f>
        <v>0</v>
      </c>
      <c r="M37" s="191"/>
      <c r="N37" s="191"/>
      <c r="O37" s="191"/>
      <c r="P37" s="204"/>
      <c r="Q37" s="42"/>
      <c r="R37" s="33"/>
    </row>
    <row r="38" spans="2:18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s="1" customFormat="1" ht="15">
      <c r="B49" s="31"/>
      <c r="C49" s="32"/>
      <c r="D49" s="46" t="s">
        <v>43</v>
      </c>
      <c r="E49" s="47"/>
      <c r="F49" s="47"/>
      <c r="G49" s="47"/>
      <c r="H49" s="48"/>
      <c r="I49" s="32"/>
      <c r="J49" s="46" t="s">
        <v>44</v>
      </c>
      <c r="K49" s="47"/>
      <c r="L49" s="47"/>
      <c r="M49" s="47"/>
      <c r="N49" s="47"/>
      <c r="O49" s="47"/>
      <c r="P49" s="48"/>
      <c r="Q49" s="32"/>
      <c r="R49" s="33"/>
    </row>
    <row r="50" spans="2:18" ht="13.5">
      <c r="B50" s="22"/>
      <c r="C50" s="24"/>
      <c r="D50" s="49"/>
      <c r="E50" s="24"/>
      <c r="F50" s="24"/>
      <c r="G50" s="24"/>
      <c r="H50" s="50"/>
      <c r="I50" s="24"/>
      <c r="J50" s="49"/>
      <c r="K50" s="24"/>
      <c r="L50" s="24"/>
      <c r="M50" s="24"/>
      <c r="N50" s="24"/>
      <c r="O50" s="24"/>
      <c r="P50" s="50"/>
      <c r="Q50" s="24"/>
      <c r="R50" s="2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s="1" customFormat="1" ht="15">
      <c r="B58" s="31"/>
      <c r="C58" s="32"/>
      <c r="D58" s="51" t="s">
        <v>45</v>
      </c>
      <c r="E58" s="52"/>
      <c r="F58" s="52"/>
      <c r="G58" s="53" t="s">
        <v>46</v>
      </c>
      <c r="H58" s="54"/>
      <c r="I58" s="32"/>
      <c r="J58" s="51" t="s">
        <v>45</v>
      </c>
      <c r="K58" s="52"/>
      <c r="L58" s="52"/>
      <c r="M58" s="52"/>
      <c r="N58" s="53" t="s">
        <v>46</v>
      </c>
      <c r="O58" s="52"/>
      <c r="P58" s="54"/>
      <c r="Q58" s="32"/>
      <c r="R58" s="33"/>
    </row>
    <row r="59" spans="2:18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3"/>
    </row>
    <row r="60" spans="2:18" s="1" customFormat="1" ht="15">
      <c r="B60" s="31"/>
      <c r="C60" s="32"/>
      <c r="D60" s="46" t="s">
        <v>47</v>
      </c>
      <c r="E60" s="47"/>
      <c r="F60" s="47"/>
      <c r="G60" s="47"/>
      <c r="H60" s="48"/>
      <c r="I60" s="32"/>
      <c r="J60" s="46" t="s">
        <v>48</v>
      </c>
      <c r="K60" s="47"/>
      <c r="L60" s="47"/>
      <c r="M60" s="47"/>
      <c r="N60" s="47"/>
      <c r="O60" s="47"/>
      <c r="P60" s="48"/>
      <c r="Q60" s="32"/>
      <c r="R60" s="33"/>
    </row>
    <row r="61" spans="2:18" ht="13.5">
      <c r="B61" s="22"/>
      <c r="C61" s="24"/>
      <c r="D61" s="49"/>
      <c r="E61" s="24"/>
      <c r="F61" s="24"/>
      <c r="G61" s="24"/>
      <c r="H61" s="50"/>
      <c r="I61" s="24"/>
      <c r="J61" s="166"/>
      <c r="K61" s="164"/>
      <c r="L61" s="164"/>
      <c r="M61" s="164"/>
      <c r="N61" s="164"/>
      <c r="O61" s="164"/>
      <c r="P61" s="165"/>
      <c r="Q61" s="24"/>
      <c r="R61" s="2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166"/>
      <c r="K62" s="164"/>
      <c r="L62" s="164"/>
      <c r="M62" s="164"/>
      <c r="N62" s="164"/>
      <c r="O62" s="164"/>
      <c r="P62" s="165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166"/>
      <c r="K63" s="164"/>
      <c r="L63" s="164"/>
      <c r="M63" s="164"/>
      <c r="N63" s="164"/>
      <c r="O63" s="164"/>
      <c r="P63" s="165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166"/>
      <c r="K64" s="164"/>
      <c r="L64" s="164"/>
      <c r="M64" s="164"/>
      <c r="N64" s="164"/>
      <c r="O64" s="164"/>
      <c r="P64" s="165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166"/>
      <c r="K65" s="164"/>
      <c r="L65" s="164"/>
      <c r="M65" s="164"/>
      <c r="N65" s="164"/>
      <c r="O65" s="164"/>
      <c r="P65" s="165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166"/>
      <c r="K66" s="164"/>
      <c r="L66" s="164"/>
      <c r="M66" s="164"/>
      <c r="N66" s="164"/>
      <c r="O66" s="164"/>
      <c r="P66" s="165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166"/>
      <c r="K67" s="164"/>
      <c r="L67" s="164"/>
      <c r="M67" s="164"/>
      <c r="N67" s="164"/>
      <c r="O67" s="164"/>
      <c r="P67" s="165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166"/>
      <c r="K68" s="164"/>
      <c r="L68" s="164"/>
      <c r="M68" s="164"/>
      <c r="N68" s="164"/>
      <c r="O68" s="164"/>
      <c r="P68" s="165"/>
      <c r="Q68" s="24"/>
      <c r="R68" s="23"/>
    </row>
    <row r="69" spans="2:18" s="1" customFormat="1" ht="15">
      <c r="B69" s="31"/>
      <c r="C69" s="32"/>
      <c r="D69" s="51" t="s">
        <v>45</v>
      </c>
      <c r="E69" s="52"/>
      <c r="F69" s="52"/>
      <c r="G69" s="53" t="s">
        <v>46</v>
      </c>
      <c r="H69" s="54"/>
      <c r="I69" s="32"/>
      <c r="J69" s="51" t="s">
        <v>45</v>
      </c>
      <c r="K69" s="52"/>
      <c r="L69" s="52"/>
      <c r="M69" s="52"/>
      <c r="N69" s="53" t="s">
        <v>46</v>
      </c>
      <c r="O69" s="52"/>
      <c r="P69" s="54"/>
      <c r="Q69" s="32"/>
      <c r="R69" s="33"/>
    </row>
    <row r="70" spans="2:18" s="1" customFormat="1" ht="14.2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7"/>
    </row>
    <row r="74" spans="2:18" s="1" customFormat="1" ht="6.75" customHeight="1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/>
    </row>
    <row r="75" spans="2:18" s="1" customFormat="1" ht="36.75" customHeight="1">
      <c r="B75" s="31"/>
      <c r="C75" s="179" t="s">
        <v>87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33"/>
    </row>
    <row r="76" spans="2:18" s="1" customFormat="1" ht="6.7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2:18" s="1" customFormat="1" ht="30" customHeight="1">
      <c r="B77" s="31"/>
      <c r="C77" s="28" t="s">
        <v>14</v>
      </c>
      <c r="D77" s="32"/>
      <c r="E77" s="32"/>
      <c r="F77" s="210" t="str">
        <f>F6</f>
        <v>Oprava vodovodu a kanalizace, p.č. 1286/1, k.ú. Střelské Hoštice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32"/>
      <c r="R77" s="33"/>
    </row>
    <row r="78" spans="2:18" s="1" customFormat="1" ht="36.75" customHeight="1">
      <c r="B78" s="31"/>
      <c r="C78" s="65" t="s">
        <v>107</v>
      </c>
      <c r="D78" s="32"/>
      <c r="E78" s="32"/>
      <c r="F78" s="193" t="str">
        <f>F7</f>
        <v>020 - Kanalizace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18</v>
      </c>
      <c r="D80" s="32"/>
      <c r="E80" s="32"/>
      <c r="F80" s="26" t="str">
        <f>F9</f>
        <v>Střelské Hoštice</v>
      </c>
      <c r="G80" s="32"/>
      <c r="H80" s="32"/>
      <c r="I80" s="32"/>
      <c r="J80" s="32"/>
      <c r="K80" s="28" t="s">
        <v>20</v>
      </c>
      <c r="L80" s="32"/>
      <c r="M80" s="160">
        <f>IF(O9="","",O9)</f>
        <v>0</v>
      </c>
      <c r="N80" s="160"/>
      <c r="O80" s="160"/>
      <c r="P80" s="160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21</v>
      </c>
      <c r="D82" s="32"/>
      <c r="E82" s="32"/>
      <c r="F82" s="26" t="str">
        <f>E12</f>
        <v>Obec Střelské Hoštice,  Střelské Hoštice 83, 387 15 Střelské Hoštice</v>
      </c>
      <c r="G82" s="32"/>
      <c r="H82" s="32"/>
      <c r="I82" s="32"/>
      <c r="J82" s="32"/>
      <c r="K82" s="28" t="s">
        <v>27</v>
      </c>
      <c r="L82" s="32"/>
      <c r="M82" s="173"/>
      <c r="N82" s="173"/>
      <c r="O82" s="173"/>
      <c r="P82" s="173"/>
      <c r="Q82" s="173"/>
      <c r="R82" s="33"/>
    </row>
    <row r="83" spans="2:18" s="1" customFormat="1" ht="14.25" customHeight="1">
      <c r="B83" s="31"/>
      <c r="C83" s="28" t="s">
        <v>25</v>
      </c>
      <c r="D83" s="32"/>
      <c r="E83" s="32"/>
      <c r="F83" s="26"/>
      <c r="G83" s="32"/>
      <c r="H83" s="32"/>
      <c r="I83" s="32"/>
      <c r="J83" s="32"/>
      <c r="K83" s="28" t="s">
        <v>29</v>
      </c>
      <c r="L83" s="32"/>
      <c r="M83" s="173"/>
      <c r="N83" s="173"/>
      <c r="O83" s="173"/>
      <c r="P83" s="173"/>
      <c r="Q83" s="173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06" t="s">
        <v>88</v>
      </c>
      <c r="D85" s="207"/>
      <c r="E85" s="207"/>
      <c r="F85" s="207"/>
      <c r="G85" s="207"/>
      <c r="H85" s="42"/>
      <c r="I85" s="42"/>
      <c r="J85" s="42"/>
      <c r="K85" s="42"/>
      <c r="L85" s="42"/>
      <c r="M85" s="42"/>
      <c r="N85" s="206" t="s">
        <v>89</v>
      </c>
      <c r="O85" s="207"/>
      <c r="P85" s="207"/>
      <c r="Q85" s="207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34" s="1" customFormat="1" ht="29.25" customHeight="1">
      <c r="B87" s="31"/>
      <c r="C87" s="103" t="s">
        <v>90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01">
        <f>N115</f>
        <v>0</v>
      </c>
      <c r="O87" s="208"/>
      <c r="P87" s="208"/>
      <c r="Q87" s="208"/>
      <c r="R87" s="33"/>
      <c r="AH87" s="18" t="s">
        <v>91</v>
      </c>
    </row>
    <row r="88" spans="2:18" s="7" customFormat="1" ht="24.75" customHeight="1">
      <c r="B88" s="115"/>
      <c r="C88" s="116"/>
      <c r="D88" s="117" t="s">
        <v>109</v>
      </c>
      <c r="E88" s="116"/>
      <c r="F88" s="116"/>
      <c r="G88" s="116"/>
      <c r="H88" s="116"/>
      <c r="I88" s="116"/>
      <c r="J88" s="116"/>
      <c r="K88" s="116"/>
      <c r="L88" s="116"/>
      <c r="M88" s="116"/>
      <c r="N88" s="212">
        <f>N116</f>
        <v>0</v>
      </c>
      <c r="O88" s="213"/>
      <c r="P88" s="213"/>
      <c r="Q88" s="213"/>
      <c r="R88" s="118"/>
    </row>
    <row r="89" spans="2:18" s="8" customFormat="1" ht="19.5" customHeight="1">
      <c r="B89" s="119"/>
      <c r="C89" s="120"/>
      <c r="D89" s="121" t="s">
        <v>110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14">
        <f>N117</f>
        <v>0</v>
      </c>
      <c r="O89" s="215"/>
      <c r="P89" s="215"/>
      <c r="Q89" s="215"/>
      <c r="R89" s="122"/>
    </row>
    <row r="90" spans="2:18" s="8" customFormat="1" ht="19.5" customHeight="1">
      <c r="B90" s="119"/>
      <c r="C90" s="120"/>
      <c r="D90" s="121" t="s">
        <v>111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14">
        <f>N126</f>
        <v>0</v>
      </c>
      <c r="O90" s="215"/>
      <c r="P90" s="215"/>
      <c r="Q90" s="215"/>
      <c r="R90" s="122"/>
    </row>
    <row r="91" spans="2:18" s="8" customFormat="1" ht="19.5" customHeight="1">
      <c r="B91" s="119"/>
      <c r="C91" s="120"/>
      <c r="D91" s="121" t="s">
        <v>112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14">
        <f>N129</f>
        <v>0</v>
      </c>
      <c r="O91" s="215"/>
      <c r="P91" s="215"/>
      <c r="Q91" s="215"/>
      <c r="R91" s="122"/>
    </row>
    <row r="92" spans="2:18" s="8" customFormat="1" ht="19.5" customHeight="1">
      <c r="B92" s="119"/>
      <c r="C92" s="120"/>
      <c r="D92" s="121" t="s">
        <v>177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14">
        <f>N145</f>
        <v>0</v>
      </c>
      <c r="O92" s="215"/>
      <c r="P92" s="215"/>
      <c r="Q92" s="215"/>
      <c r="R92" s="122"/>
    </row>
    <row r="93" spans="2:18" s="8" customFormat="1" ht="19.5" customHeight="1">
      <c r="B93" s="119"/>
      <c r="C93" s="120"/>
      <c r="D93" s="121" t="s">
        <v>178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14">
        <f>N147</f>
        <v>0</v>
      </c>
      <c r="O93" s="215"/>
      <c r="P93" s="215"/>
      <c r="Q93" s="215"/>
      <c r="R93" s="122"/>
    </row>
    <row r="94" spans="2:18" s="8" customFormat="1" ht="19.5" customHeight="1">
      <c r="B94" s="119"/>
      <c r="C94" s="120"/>
      <c r="D94" s="121" t="s">
        <v>113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14">
        <f>N150</f>
        <v>0</v>
      </c>
      <c r="O94" s="215"/>
      <c r="P94" s="215"/>
      <c r="Q94" s="215"/>
      <c r="R94" s="122"/>
    </row>
    <row r="95" spans="2:18" s="7" customFormat="1" ht="24.75" customHeight="1">
      <c r="B95" s="115"/>
      <c r="C95" s="116"/>
      <c r="D95" s="117" t="s">
        <v>114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12">
        <f>N152</f>
        <v>0</v>
      </c>
      <c r="O95" s="213"/>
      <c r="P95" s="213"/>
      <c r="Q95" s="213"/>
      <c r="R95" s="118"/>
    </row>
    <row r="96" spans="2:18" s="8" customFormat="1" ht="19.5" customHeight="1">
      <c r="B96" s="119"/>
      <c r="C96" s="120"/>
      <c r="D96" s="121" t="s">
        <v>115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14">
        <f>N153</f>
        <v>0</v>
      </c>
      <c r="O96" s="215"/>
      <c r="P96" s="215"/>
      <c r="Q96" s="215"/>
      <c r="R96" s="122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7" t="s">
        <v>261</v>
      </c>
      <c r="D98" s="42"/>
      <c r="E98" s="42"/>
      <c r="F98" s="42"/>
      <c r="G98" s="42"/>
      <c r="H98" s="42"/>
      <c r="I98" s="42"/>
      <c r="J98" s="42"/>
      <c r="K98" s="42"/>
      <c r="L98" s="158">
        <f>N87</f>
        <v>0</v>
      </c>
      <c r="M98" s="158"/>
      <c r="N98" s="158"/>
      <c r="O98" s="158"/>
      <c r="P98" s="158"/>
      <c r="Q98" s="158"/>
      <c r="R98" s="33"/>
    </row>
    <row r="99" spans="2:18" s="1" customFormat="1" ht="6.7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7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75" customHeight="1">
      <c r="B104" s="31"/>
      <c r="C104" s="179" t="s">
        <v>93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33"/>
    </row>
    <row r="105" spans="2:18" s="1" customFormat="1" ht="6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14</v>
      </c>
      <c r="D106" s="32"/>
      <c r="E106" s="32"/>
      <c r="F106" s="210" t="str">
        <f>F6</f>
        <v>Oprava vodovodu a kanalizace, p.č. 1286/1, k.ú. Střelské Hoštice</v>
      </c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32"/>
      <c r="R106" s="33"/>
    </row>
    <row r="107" spans="2:18" s="1" customFormat="1" ht="36.75" customHeight="1">
      <c r="B107" s="31"/>
      <c r="C107" s="65" t="s">
        <v>107</v>
      </c>
      <c r="D107" s="32"/>
      <c r="E107" s="32"/>
      <c r="F107" s="193" t="str">
        <f>F7</f>
        <v>020 - Kanalizace</v>
      </c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32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18</v>
      </c>
      <c r="D109" s="32"/>
      <c r="E109" s="32"/>
      <c r="F109" s="26" t="str">
        <f>F9</f>
        <v>Střelské Hoštice</v>
      </c>
      <c r="G109" s="32"/>
      <c r="H109" s="32"/>
      <c r="I109" s="32"/>
      <c r="J109" s="32"/>
      <c r="K109" s="28" t="s">
        <v>20</v>
      </c>
      <c r="L109" s="32"/>
      <c r="M109" s="160">
        <f>IF(O9="","",O9)</f>
        <v>0</v>
      </c>
      <c r="N109" s="160"/>
      <c r="O109" s="160"/>
      <c r="P109" s="160"/>
      <c r="Q109" s="32"/>
      <c r="R109" s="33"/>
    </row>
    <row r="110" spans="2:18" s="1" customFormat="1" ht="6.7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5">
      <c r="B111" s="31"/>
      <c r="C111" s="28" t="s">
        <v>21</v>
      </c>
      <c r="D111" s="32"/>
      <c r="E111" s="32"/>
      <c r="F111" s="26" t="str">
        <f>E12</f>
        <v>Obec Střelské Hoštice,  Střelské Hoštice 83, 387 15 Střelské Hoštice</v>
      </c>
      <c r="G111" s="32"/>
      <c r="H111" s="32"/>
      <c r="I111" s="32"/>
      <c r="J111" s="32"/>
      <c r="K111" s="28" t="s">
        <v>27</v>
      </c>
      <c r="L111" s="32"/>
      <c r="M111" s="173"/>
      <c r="N111" s="173"/>
      <c r="O111" s="173"/>
      <c r="P111" s="173"/>
      <c r="Q111" s="173"/>
      <c r="R111" s="33"/>
    </row>
    <row r="112" spans="2:18" s="1" customFormat="1" ht="14.25" customHeight="1">
      <c r="B112" s="31"/>
      <c r="C112" s="28" t="s">
        <v>25</v>
      </c>
      <c r="D112" s="32"/>
      <c r="E112" s="32"/>
      <c r="F112" s="26">
        <f>IF(E15="","",E15)</f>
        <v>0</v>
      </c>
      <c r="G112" s="32"/>
      <c r="H112" s="32"/>
      <c r="I112" s="32"/>
      <c r="J112" s="32"/>
      <c r="K112" s="28" t="s">
        <v>29</v>
      </c>
      <c r="L112" s="32"/>
      <c r="M112" s="173"/>
      <c r="N112" s="173"/>
      <c r="O112" s="173"/>
      <c r="P112" s="173"/>
      <c r="Q112" s="173"/>
      <c r="R112" s="33"/>
    </row>
    <row r="113" spans="2:18" s="1" customFormat="1" ht="9.7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6" customFormat="1" ht="29.25" customHeight="1">
      <c r="B114" s="106"/>
      <c r="C114" s="107" t="s">
        <v>94</v>
      </c>
      <c r="D114" s="108" t="s">
        <v>95</v>
      </c>
      <c r="E114" s="108" t="s">
        <v>51</v>
      </c>
      <c r="F114" s="146" t="s">
        <v>96</v>
      </c>
      <c r="G114" s="146"/>
      <c r="H114" s="146"/>
      <c r="I114" s="146"/>
      <c r="J114" s="108" t="s">
        <v>97</v>
      </c>
      <c r="K114" s="108" t="s">
        <v>98</v>
      </c>
      <c r="L114" s="146" t="s">
        <v>99</v>
      </c>
      <c r="M114" s="146"/>
      <c r="N114" s="146" t="s">
        <v>89</v>
      </c>
      <c r="O114" s="146"/>
      <c r="P114" s="146"/>
      <c r="Q114" s="205"/>
      <c r="R114" s="109"/>
    </row>
    <row r="115" spans="2:50" s="1" customFormat="1" ht="29.25" customHeight="1">
      <c r="B115" s="31"/>
      <c r="C115" s="75" t="s">
        <v>85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148">
        <f>N116+N152</f>
        <v>0</v>
      </c>
      <c r="O115" s="149"/>
      <c r="P115" s="149"/>
      <c r="Q115" s="149"/>
      <c r="R115" s="33"/>
      <c r="AG115" s="18" t="s">
        <v>68</v>
      </c>
      <c r="AH115" s="18" t="s">
        <v>91</v>
      </c>
      <c r="AX115" s="114">
        <f>AX116+AX152</f>
        <v>0</v>
      </c>
    </row>
    <row r="116" spans="2:50" s="9" customFormat="1" ht="36.75" customHeight="1">
      <c r="B116" s="125"/>
      <c r="C116" s="126"/>
      <c r="D116" s="127" t="s">
        <v>109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228">
        <f>N117+N126+N129+N145+N147+N150</f>
        <v>0</v>
      </c>
      <c r="O116" s="212"/>
      <c r="P116" s="212"/>
      <c r="Q116" s="212"/>
      <c r="R116" s="128"/>
      <c r="AE116" s="129" t="s">
        <v>9</v>
      </c>
      <c r="AG116" s="130" t="s">
        <v>68</v>
      </c>
      <c r="AH116" s="130" t="s">
        <v>69</v>
      </c>
      <c r="AL116" s="129" t="s">
        <v>117</v>
      </c>
      <c r="AX116" s="131">
        <f>AX117+AX126+AX129+AX145+AX147+AX150</f>
        <v>0</v>
      </c>
    </row>
    <row r="117" spans="2:50" s="9" customFormat="1" ht="19.5" customHeight="1">
      <c r="B117" s="125"/>
      <c r="C117" s="126"/>
      <c r="D117" s="132" t="s">
        <v>110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226">
        <f>SUM(N118:Q125)</f>
        <v>0</v>
      </c>
      <c r="O117" s="227"/>
      <c r="P117" s="227"/>
      <c r="Q117" s="227"/>
      <c r="R117" s="128"/>
      <c r="AE117" s="129" t="s">
        <v>9</v>
      </c>
      <c r="AG117" s="130" t="s">
        <v>68</v>
      </c>
      <c r="AH117" s="130" t="s">
        <v>9</v>
      </c>
      <c r="AL117" s="129" t="s">
        <v>117</v>
      </c>
      <c r="AX117" s="131">
        <f>SUM(AX118:AX125)</f>
        <v>0</v>
      </c>
    </row>
    <row r="118" spans="2:52" s="1" customFormat="1" ht="25.5" customHeight="1">
      <c r="B118" s="123"/>
      <c r="C118" s="133" t="s">
        <v>9</v>
      </c>
      <c r="D118" s="133" t="s">
        <v>118</v>
      </c>
      <c r="E118" s="134" t="s">
        <v>179</v>
      </c>
      <c r="F118" s="217" t="s">
        <v>180</v>
      </c>
      <c r="G118" s="217"/>
      <c r="H118" s="217"/>
      <c r="I118" s="217"/>
      <c r="J118" s="135" t="s">
        <v>139</v>
      </c>
      <c r="K118" s="143">
        <v>3</v>
      </c>
      <c r="L118" s="218"/>
      <c r="M118" s="218"/>
      <c r="N118" s="216">
        <f aca="true" t="shared" si="0" ref="N118:N125">ROUND(L118*K118,0)</f>
        <v>0</v>
      </c>
      <c r="O118" s="216"/>
      <c r="P118" s="216"/>
      <c r="Q118" s="216"/>
      <c r="R118" s="124"/>
      <c r="AE118" s="18" t="s">
        <v>122</v>
      </c>
      <c r="AG118" s="18" t="s">
        <v>118</v>
      </c>
      <c r="AH118" s="18" t="s">
        <v>83</v>
      </c>
      <c r="AL118" s="18" t="s">
        <v>117</v>
      </c>
      <c r="AR118" s="137" t="e">
        <f>IF(#REF!="základní",N118,0)</f>
        <v>#REF!</v>
      </c>
      <c r="AS118" s="137" t="e">
        <f>IF(#REF!="snížená",N118,0)</f>
        <v>#REF!</v>
      </c>
      <c r="AT118" s="137" t="e">
        <f>IF(#REF!="zákl. přenesená",N118,0)</f>
        <v>#REF!</v>
      </c>
      <c r="AU118" s="137" t="e">
        <f>IF(#REF!="sníž. přenesená",N118,0)</f>
        <v>#REF!</v>
      </c>
      <c r="AV118" s="137" t="e">
        <f>IF(#REF!="nulová",N118,0)</f>
        <v>#REF!</v>
      </c>
      <c r="AW118" s="18" t="s">
        <v>9</v>
      </c>
      <c r="AX118" s="137">
        <f aca="true" t="shared" si="1" ref="AX118:AX125">ROUND(L118*K118,0)</f>
        <v>0</v>
      </c>
      <c r="AY118" s="18" t="s">
        <v>122</v>
      </c>
      <c r="AZ118" s="18" t="s">
        <v>181</v>
      </c>
    </row>
    <row r="119" spans="2:52" s="1" customFormat="1" ht="25.5" customHeight="1">
      <c r="B119" s="123"/>
      <c r="C119" s="133" t="s">
        <v>83</v>
      </c>
      <c r="D119" s="133" t="s">
        <v>118</v>
      </c>
      <c r="E119" s="134" t="s">
        <v>182</v>
      </c>
      <c r="F119" s="217" t="s">
        <v>183</v>
      </c>
      <c r="G119" s="217"/>
      <c r="H119" s="217"/>
      <c r="I119" s="217"/>
      <c r="J119" s="135" t="s">
        <v>139</v>
      </c>
      <c r="K119" s="143">
        <v>60</v>
      </c>
      <c r="L119" s="218"/>
      <c r="M119" s="218"/>
      <c r="N119" s="216">
        <f t="shared" si="0"/>
        <v>0</v>
      </c>
      <c r="O119" s="216"/>
      <c r="P119" s="216"/>
      <c r="Q119" s="216"/>
      <c r="R119" s="124"/>
      <c r="AE119" s="18" t="s">
        <v>122</v>
      </c>
      <c r="AG119" s="18" t="s">
        <v>118</v>
      </c>
      <c r="AH119" s="18" t="s">
        <v>83</v>
      </c>
      <c r="AL119" s="18" t="s">
        <v>117</v>
      </c>
      <c r="AR119" s="137" t="e">
        <f>IF(#REF!="základní",N119,0)</f>
        <v>#REF!</v>
      </c>
      <c r="AS119" s="137" t="e">
        <f>IF(#REF!="snížená",N119,0)</f>
        <v>#REF!</v>
      </c>
      <c r="AT119" s="137" t="e">
        <f>IF(#REF!="zákl. přenesená",N119,0)</f>
        <v>#REF!</v>
      </c>
      <c r="AU119" s="137" t="e">
        <f>IF(#REF!="sníž. přenesená",N119,0)</f>
        <v>#REF!</v>
      </c>
      <c r="AV119" s="137" t="e">
        <f>IF(#REF!="nulová",N119,0)</f>
        <v>#REF!</v>
      </c>
      <c r="AW119" s="18" t="s">
        <v>9</v>
      </c>
      <c r="AX119" s="137">
        <f t="shared" si="1"/>
        <v>0</v>
      </c>
      <c r="AY119" s="18" t="s">
        <v>122</v>
      </c>
      <c r="AZ119" s="18" t="s">
        <v>184</v>
      </c>
    </row>
    <row r="120" spans="2:52" s="1" customFormat="1" ht="25.5" customHeight="1">
      <c r="B120" s="123"/>
      <c r="C120" s="133" t="s">
        <v>123</v>
      </c>
      <c r="D120" s="133" t="s">
        <v>118</v>
      </c>
      <c r="E120" s="134" t="s">
        <v>185</v>
      </c>
      <c r="F120" s="217" t="s">
        <v>186</v>
      </c>
      <c r="G120" s="217"/>
      <c r="H120" s="217"/>
      <c r="I120" s="217"/>
      <c r="J120" s="135" t="s">
        <v>121</v>
      </c>
      <c r="K120" s="143">
        <v>90</v>
      </c>
      <c r="L120" s="218"/>
      <c r="M120" s="218"/>
      <c r="N120" s="216">
        <f t="shared" si="0"/>
        <v>0</v>
      </c>
      <c r="O120" s="216"/>
      <c r="P120" s="216"/>
      <c r="Q120" s="216"/>
      <c r="R120" s="124"/>
      <c r="AE120" s="18" t="s">
        <v>122</v>
      </c>
      <c r="AG120" s="18" t="s">
        <v>118</v>
      </c>
      <c r="AH120" s="18" t="s">
        <v>83</v>
      </c>
      <c r="AL120" s="18" t="s">
        <v>117</v>
      </c>
      <c r="AR120" s="137" t="e">
        <f>IF(#REF!="základní",N120,0)</f>
        <v>#REF!</v>
      </c>
      <c r="AS120" s="137" t="e">
        <f>IF(#REF!="snížená",N120,0)</f>
        <v>#REF!</v>
      </c>
      <c r="AT120" s="137" t="e">
        <f>IF(#REF!="zákl. přenesená",N120,0)</f>
        <v>#REF!</v>
      </c>
      <c r="AU120" s="137" t="e">
        <f>IF(#REF!="sníž. přenesená",N120,0)</f>
        <v>#REF!</v>
      </c>
      <c r="AV120" s="137" t="e">
        <f>IF(#REF!="nulová",N120,0)</f>
        <v>#REF!</v>
      </c>
      <c r="AW120" s="18" t="s">
        <v>9</v>
      </c>
      <c r="AX120" s="137">
        <f t="shared" si="1"/>
        <v>0</v>
      </c>
      <c r="AY120" s="18" t="s">
        <v>122</v>
      </c>
      <c r="AZ120" s="18" t="s">
        <v>187</v>
      </c>
    </row>
    <row r="121" spans="2:52" s="1" customFormat="1" ht="25.5" customHeight="1">
      <c r="B121" s="123"/>
      <c r="C121" s="133" t="s">
        <v>122</v>
      </c>
      <c r="D121" s="133" t="s">
        <v>118</v>
      </c>
      <c r="E121" s="134" t="s">
        <v>188</v>
      </c>
      <c r="F121" s="217" t="s">
        <v>189</v>
      </c>
      <c r="G121" s="217"/>
      <c r="H121" s="217"/>
      <c r="I121" s="217"/>
      <c r="J121" s="135" t="s">
        <v>121</v>
      </c>
      <c r="K121" s="143">
        <v>264</v>
      </c>
      <c r="L121" s="218"/>
      <c r="M121" s="218"/>
      <c r="N121" s="216">
        <f t="shared" si="0"/>
        <v>0</v>
      </c>
      <c r="O121" s="216"/>
      <c r="P121" s="216"/>
      <c r="Q121" s="216"/>
      <c r="R121" s="124"/>
      <c r="AE121" s="18" t="s">
        <v>122</v>
      </c>
      <c r="AG121" s="18" t="s">
        <v>118</v>
      </c>
      <c r="AH121" s="18" t="s">
        <v>83</v>
      </c>
      <c r="AL121" s="18" t="s">
        <v>117</v>
      </c>
      <c r="AR121" s="137" t="e">
        <f>IF(#REF!="základní",N121,0)</f>
        <v>#REF!</v>
      </c>
      <c r="AS121" s="137" t="e">
        <f>IF(#REF!="snížená",N121,0)</f>
        <v>#REF!</v>
      </c>
      <c r="AT121" s="137" t="e">
        <f>IF(#REF!="zákl. přenesená",N121,0)</f>
        <v>#REF!</v>
      </c>
      <c r="AU121" s="137" t="e">
        <f>IF(#REF!="sníž. přenesená",N121,0)</f>
        <v>#REF!</v>
      </c>
      <c r="AV121" s="137" t="e">
        <f>IF(#REF!="nulová",N121,0)</f>
        <v>#REF!</v>
      </c>
      <c r="AW121" s="18" t="s">
        <v>9</v>
      </c>
      <c r="AX121" s="137">
        <f t="shared" si="1"/>
        <v>0</v>
      </c>
      <c r="AY121" s="18" t="s">
        <v>122</v>
      </c>
      <c r="AZ121" s="18" t="s">
        <v>190</v>
      </c>
    </row>
    <row r="122" spans="2:52" s="1" customFormat="1" ht="25.5" customHeight="1">
      <c r="B122" s="123"/>
      <c r="C122" s="133">
        <v>5</v>
      </c>
      <c r="D122" s="133" t="s">
        <v>118</v>
      </c>
      <c r="E122" s="134" t="s">
        <v>124</v>
      </c>
      <c r="F122" s="217" t="s">
        <v>125</v>
      </c>
      <c r="G122" s="217"/>
      <c r="H122" s="217"/>
      <c r="I122" s="217"/>
      <c r="J122" s="135" t="s">
        <v>121</v>
      </c>
      <c r="K122" s="143">
        <v>132</v>
      </c>
      <c r="L122" s="218"/>
      <c r="M122" s="218"/>
      <c r="N122" s="216">
        <f t="shared" si="0"/>
        <v>0</v>
      </c>
      <c r="O122" s="216"/>
      <c r="P122" s="216"/>
      <c r="Q122" s="216"/>
      <c r="R122" s="124"/>
      <c r="AE122" s="18" t="s">
        <v>122</v>
      </c>
      <c r="AG122" s="18" t="s">
        <v>118</v>
      </c>
      <c r="AH122" s="18" t="s">
        <v>83</v>
      </c>
      <c r="AL122" s="18" t="s">
        <v>117</v>
      </c>
      <c r="AR122" s="137" t="e">
        <f>IF(#REF!="základní",N122,0)</f>
        <v>#REF!</v>
      </c>
      <c r="AS122" s="137" t="e">
        <f>IF(#REF!="snížená",N122,0)</f>
        <v>#REF!</v>
      </c>
      <c r="AT122" s="137" t="e">
        <f>IF(#REF!="zákl. přenesená",N122,0)</f>
        <v>#REF!</v>
      </c>
      <c r="AU122" s="137" t="e">
        <f>IF(#REF!="sníž. přenesená",N122,0)</f>
        <v>#REF!</v>
      </c>
      <c r="AV122" s="137" t="e">
        <f>IF(#REF!="nulová",N122,0)</f>
        <v>#REF!</v>
      </c>
      <c r="AW122" s="18" t="s">
        <v>9</v>
      </c>
      <c r="AX122" s="137">
        <f t="shared" si="1"/>
        <v>0</v>
      </c>
      <c r="AY122" s="18" t="s">
        <v>122</v>
      </c>
      <c r="AZ122" s="18" t="s">
        <v>191</v>
      </c>
    </row>
    <row r="123" spans="2:52" s="1" customFormat="1" ht="25.5" customHeight="1">
      <c r="B123" s="123"/>
      <c r="C123" s="133">
        <v>6</v>
      </c>
      <c r="D123" s="133" t="s">
        <v>118</v>
      </c>
      <c r="E123" s="134" t="s">
        <v>126</v>
      </c>
      <c r="F123" s="217" t="s">
        <v>127</v>
      </c>
      <c r="G123" s="217"/>
      <c r="H123" s="217"/>
      <c r="I123" s="217"/>
      <c r="J123" s="135" t="s">
        <v>121</v>
      </c>
      <c r="K123" s="143">
        <v>43.2</v>
      </c>
      <c r="L123" s="218"/>
      <c r="M123" s="218"/>
      <c r="N123" s="216">
        <f t="shared" si="0"/>
        <v>0</v>
      </c>
      <c r="O123" s="216"/>
      <c r="P123" s="216"/>
      <c r="Q123" s="216"/>
      <c r="R123" s="124"/>
      <c r="AE123" s="18" t="s">
        <v>122</v>
      </c>
      <c r="AG123" s="18" t="s">
        <v>118</v>
      </c>
      <c r="AH123" s="18" t="s">
        <v>83</v>
      </c>
      <c r="AL123" s="18" t="s">
        <v>117</v>
      </c>
      <c r="AR123" s="137" t="e">
        <f>IF(#REF!="základní",N123,0)</f>
        <v>#REF!</v>
      </c>
      <c r="AS123" s="137" t="e">
        <f>IF(#REF!="snížená",N123,0)</f>
        <v>#REF!</v>
      </c>
      <c r="AT123" s="137" t="e">
        <f>IF(#REF!="zákl. přenesená",N123,0)</f>
        <v>#REF!</v>
      </c>
      <c r="AU123" s="137" t="e">
        <f>IF(#REF!="sníž. přenesená",N123,0)</f>
        <v>#REF!</v>
      </c>
      <c r="AV123" s="137" t="e">
        <f>IF(#REF!="nulová",N123,0)</f>
        <v>#REF!</v>
      </c>
      <c r="AW123" s="18" t="s">
        <v>9</v>
      </c>
      <c r="AX123" s="137">
        <f t="shared" si="1"/>
        <v>0</v>
      </c>
      <c r="AY123" s="18" t="s">
        <v>122</v>
      </c>
      <c r="AZ123" s="18" t="s">
        <v>192</v>
      </c>
    </row>
    <row r="124" spans="2:52" s="1" customFormat="1" ht="16.5" customHeight="1">
      <c r="B124" s="123"/>
      <c r="C124" s="133">
        <v>7</v>
      </c>
      <c r="D124" s="133" t="s">
        <v>118</v>
      </c>
      <c r="E124" s="134" t="s">
        <v>129</v>
      </c>
      <c r="F124" s="217" t="s">
        <v>130</v>
      </c>
      <c r="G124" s="217"/>
      <c r="H124" s="217"/>
      <c r="I124" s="217"/>
      <c r="J124" s="135" t="s">
        <v>121</v>
      </c>
      <c r="K124" s="143">
        <v>43.2</v>
      </c>
      <c r="L124" s="218"/>
      <c r="M124" s="218"/>
      <c r="N124" s="216">
        <f t="shared" si="0"/>
        <v>0</v>
      </c>
      <c r="O124" s="216"/>
      <c r="P124" s="216"/>
      <c r="Q124" s="216"/>
      <c r="R124" s="124"/>
      <c r="AE124" s="18" t="s">
        <v>122</v>
      </c>
      <c r="AG124" s="18" t="s">
        <v>118</v>
      </c>
      <c r="AH124" s="18" t="s">
        <v>83</v>
      </c>
      <c r="AL124" s="18" t="s">
        <v>117</v>
      </c>
      <c r="AR124" s="137" t="e">
        <f>IF(#REF!="základní",N124,0)</f>
        <v>#REF!</v>
      </c>
      <c r="AS124" s="137" t="e">
        <f>IF(#REF!="snížená",N124,0)</f>
        <v>#REF!</v>
      </c>
      <c r="AT124" s="137" t="e">
        <f>IF(#REF!="zákl. přenesená",N124,0)</f>
        <v>#REF!</v>
      </c>
      <c r="AU124" s="137" t="e">
        <f>IF(#REF!="sníž. přenesená",N124,0)</f>
        <v>#REF!</v>
      </c>
      <c r="AV124" s="137" t="e">
        <f>IF(#REF!="nulová",N124,0)</f>
        <v>#REF!</v>
      </c>
      <c r="AW124" s="18" t="s">
        <v>9</v>
      </c>
      <c r="AX124" s="137">
        <f t="shared" si="1"/>
        <v>0</v>
      </c>
      <c r="AY124" s="18" t="s">
        <v>122</v>
      </c>
      <c r="AZ124" s="18" t="s">
        <v>193</v>
      </c>
    </row>
    <row r="125" spans="2:52" s="1" customFormat="1" ht="25.5" customHeight="1">
      <c r="B125" s="123"/>
      <c r="C125" s="133">
        <v>8</v>
      </c>
      <c r="D125" s="133" t="s">
        <v>118</v>
      </c>
      <c r="E125" s="134" t="s">
        <v>132</v>
      </c>
      <c r="F125" s="217" t="s">
        <v>133</v>
      </c>
      <c r="G125" s="217"/>
      <c r="H125" s="217"/>
      <c r="I125" s="217"/>
      <c r="J125" s="135" t="s">
        <v>121</v>
      </c>
      <c r="K125" s="143">
        <v>220.8</v>
      </c>
      <c r="L125" s="218"/>
      <c r="M125" s="218"/>
      <c r="N125" s="216">
        <f t="shared" si="0"/>
        <v>0</v>
      </c>
      <c r="O125" s="216"/>
      <c r="P125" s="216"/>
      <c r="Q125" s="216"/>
      <c r="R125" s="124"/>
      <c r="AE125" s="18" t="s">
        <v>122</v>
      </c>
      <c r="AG125" s="18" t="s">
        <v>118</v>
      </c>
      <c r="AH125" s="18" t="s">
        <v>83</v>
      </c>
      <c r="AL125" s="18" t="s">
        <v>117</v>
      </c>
      <c r="AR125" s="137" t="e">
        <f>IF(#REF!="základní",N125,0)</f>
        <v>#REF!</v>
      </c>
      <c r="AS125" s="137" t="e">
        <f>IF(#REF!="snížená",N125,0)</f>
        <v>#REF!</v>
      </c>
      <c r="AT125" s="137" t="e">
        <f>IF(#REF!="zákl. přenesená",N125,0)</f>
        <v>#REF!</v>
      </c>
      <c r="AU125" s="137" t="e">
        <f>IF(#REF!="sníž. přenesená",N125,0)</f>
        <v>#REF!</v>
      </c>
      <c r="AV125" s="137" t="e">
        <f>IF(#REF!="nulová",N125,0)</f>
        <v>#REF!</v>
      </c>
      <c r="AW125" s="18" t="s">
        <v>9</v>
      </c>
      <c r="AX125" s="137">
        <f t="shared" si="1"/>
        <v>0</v>
      </c>
      <c r="AY125" s="18" t="s">
        <v>122</v>
      </c>
      <c r="AZ125" s="18" t="s">
        <v>194</v>
      </c>
    </row>
    <row r="126" spans="2:50" s="9" customFormat="1" ht="29.25" customHeight="1">
      <c r="B126" s="125"/>
      <c r="C126" s="126"/>
      <c r="D126" s="132" t="s">
        <v>111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222">
        <f>SUM(N127:Q128)</f>
        <v>0</v>
      </c>
      <c r="O126" s="223"/>
      <c r="P126" s="223"/>
      <c r="Q126" s="223"/>
      <c r="R126" s="128"/>
      <c r="AE126" s="129" t="s">
        <v>9</v>
      </c>
      <c r="AG126" s="130" t="s">
        <v>68</v>
      </c>
      <c r="AH126" s="130" t="s">
        <v>9</v>
      </c>
      <c r="AL126" s="129" t="s">
        <v>117</v>
      </c>
      <c r="AX126" s="131">
        <f>SUM(AX127:AX128)</f>
        <v>0</v>
      </c>
    </row>
    <row r="127" spans="2:52" s="1" customFormat="1" ht="25.5" customHeight="1">
      <c r="B127" s="123"/>
      <c r="C127" s="133">
        <v>9</v>
      </c>
      <c r="D127" s="133" t="s">
        <v>118</v>
      </c>
      <c r="E127" s="134" t="s">
        <v>135</v>
      </c>
      <c r="F127" s="217" t="s">
        <v>136</v>
      </c>
      <c r="G127" s="217"/>
      <c r="H127" s="217"/>
      <c r="I127" s="217"/>
      <c r="J127" s="135" t="s">
        <v>121</v>
      </c>
      <c r="K127" s="143">
        <v>28.1</v>
      </c>
      <c r="L127" s="218"/>
      <c r="M127" s="218"/>
      <c r="N127" s="216">
        <f>ROUND(L127*K127,0)</f>
        <v>0</v>
      </c>
      <c r="O127" s="216"/>
      <c r="P127" s="216"/>
      <c r="Q127" s="216"/>
      <c r="R127" s="124"/>
      <c r="AE127" s="18" t="s">
        <v>122</v>
      </c>
      <c r="AG127" s="18" t="s">
        <v>118</v>
      </c>
      <c r="AH127" s="18" t="s">
        <v>83</v>
      </c>
      <c r="AL127" s="18" t="s">
        <v>117</v>
      </c>
      <c r="AR127" s="137" t="e">
        <f>IF(#REF!="základní",N127,0)</f>
        <v>#REF!</v>
      </c>
      <c r="AS127" s="137" t="e">
        <f>IF(#REF!="snížená",N127,0)</f>
        <v>#REF!</v>
      </c>
      <c r="AT127" s="137" t="e">
        <f>IF(#REF!="zákl. přenesená",N127,0)</f>
        <v>#REF!</v>
      </c>
      <c r="AU127" s="137" t="e">
        <f>IF(#REF!="sníž. přenesená",N127,0)</f>
        <v>#REF!</v>
      </c>
      <c r="AV127" s="137" t="e">
        <f>IF(#REF!="nulová",N127,0)</f>
        <v>#REF!</v>
      </c>
      <c r="AW127" s="18" t="s">
        <v>9</v>
      </c>
      <c r="AX127" s="137">
        <f>ROUND(L127*K127,0)</f>
        <v>0</v>
      </c>
      <c r="AY127" s="18" t="s">
        <v>122</v>
      </c>
      <c r="AZ127" s="18" t="s">
        <v>195</v>
      </c>
    </row>
    <row r="128" spans="2:52" s="1" customFormat="1" ht="25.5" customHeight="1">
      <c r="B128" s="123"/>
      <c r="C128" s="133">
        <v>10</v>
      </c>
      <c r="D128" s="133" t="s">
        <v>118</v>
      </c>
      <c r="E128" s="134" t="s">
        <v>196</v>
      </c>
      <c r="F128" s="217" t="s">
        <v>197</v>
      </c>
      <c r="G128" s="217"/>
      <c r="H128" s="217"/>
      <c r="I128" s="217"/>
      <c r="J128" s="135" t="s">
        <v>121</v>
      </c>
      <c r="K128" s="143">
        <v>0.8</v>
      </c>
      <c r="L128" s="218"/>
      <c r="M128" s="218"/>
      <c r="N128" s="216">
        <f>ROUND(L128*K128,0)</f>
        <v>0</v>
      </c>
      <c r="O128" s="216"/>
      <c r="P128" s="216"/>
      <c r="Q128" s="216"/>
      <c r="R128" s="124"/>
      <c r="AE128" s="18" t="s">
        <v>122</v>
      </c>
      <c r="AG128" s="18" t="s">
        <v>118</v>
      </c>
      <c r="AH128" s="18" t="s">
        <v>83</v>
      </c>
      <c r="AL128" s="18" t="s">
        <v>117</v>
      </c>
      <c r="AR128" s="137" t="e">
        <f>IF(#REF!="základní",N128,0)</f>
        <v>#REF!</v>
      </c>
      <c r="AS128" s="137" t="e">
        <f>IF(#REF!="snížená",N128,0)</f>
        <v>#REF!</v>
      </c>
      <c r="AT128" s="137" t="e">
        <f>IF(#REF!="zákl. přenesená",N128,0)</f>
        <v>#REF!</v>
      </c>
      <c r="AU128" s="137" t="e">
        <f>IF(#REF!="sníž. přenesená",N128,0)</f>
        <v>#REF!</v>
      </c>
      <c r="AV128" s="137" t="e">
        <f>IF(#REF!="nulová",N128,0)</f>
        <v>#REF!</v>
      </c>
      <c r="AW128" s="18" t="s">
        <v>9</v>
      </c>
      <c r="AX128" s="137">
        <f>ROUND(L128*K128,0)</f>
        <v>0</v>
      </c>
      <c r="AY128" s="18" t="s">
        <v>122</v>
      </c>
      <c r="AZ128" s="18" t="s">
        <v>198</v>
      </c>
    </row>
    <row r="129" spans="2:50" s="9" customFormat="1" ht="29.25" customHeight="1">
      <c r="B129" s="125"/>
      <c r="C129" s="126"/>
      <c r="D129" s="132" t="s">
        <v>112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222">
        <f>SUM(N130:Q144)</f>
        <v>0</v>
      </c>
      <c r="O129" s="223"/>
      <c r="P129" s="223"/>
      <c r="Q129" s="223"/>
      <c r="R129" s="128"/>
      <c r="AE129" s="129" t="s">
        <v>9</v>
      </c>
      <c r="AG129" s="130" t="s">
        <v>68</v>
      </c>
      <c r="AH129" s="130" t="s">
        <v>9</v>
      </c>
      <c r="AL129" s="129" t="s">
        <v>117</v>
      </c>
      <c r="AX129" s="131">
        <f>SUM(AX130:AX144)</f>
        <v>0</v>
      </c>
    </row>
    <row r="130" spans="2:52" s="1" customFormat="1" ht="25.5" customHeight="1">
      <c r="B130" s="123"/>
      <c r="C130" s="133">
        <v>11</v>
      </c>
      <c r="D130" s="133" t="s">
        <v>118</v>
      </c>
      <c r="E130" s="134" t="s">
        <v>199</v>
      </c>
      <c r="F130" s="229" t="s">
        <v>200</v>
      </c>
      <c r="G130" s="229"/>
      <c r="H130" s="229"/>
      <c r="I130" s="229"/>
      <c r="J130" s="135" t="s">
        <v>139</v>
      </c>
      <c r="K130" s="143">
        <v>22</v>
      </c>
      <c r="L130" s="218"/>
      <c r="M130" s="218"/>
      <c r="N130" s="216">
        <f aca="true" t="shared" si="2" ref="N130:N144">ROUND(L130*K130,0)</f>
        <v>0</v>
      </c>
      <c r="O130" s="216"/>
      <c r="P130" s="216"/>
      <c r="Q130" s="216"/>
      <c r="R130" s="124"/>
      <c r="AE130" s="18" t="s">
        <v>122</v>
      </c>
      <c r="AG130" s="18" t="s">
        <v>118</v>
      </c>
      <c r="AH130" s="18" t="s">
        <v>83</v>
      </c>
      <c r="AL130" s="18" t="s">
        <v>117</v>
      </c>
      <c r="AR130" s="137" t="e">
        <f>IF(#REF!="základní",N130,0)</f>
        <v>#REF!</v>
      </c>
      <c r="AS130" s="137" t="e">
        <f>IF(#REF!="snížená",N130,0)</f>
        <v>#REF!</v>
      </c>
      <c r="AT130" s="137" t="e">
        <f>IF(#REF!="zákl. přenesená",N130,0)</f>
        <v>#REF!</v>
      </c>
      <c r="AU130" s="137" t="e">
        <f>IF(#REF!="sníž. přenesená",N130,0)</f>
        <v>#REF!</v>
      </c>
      <c r="AV130" s="137" t="e">
        <f>IF(#REF!="nulová",N130,0)</f>
        <v>#REF!</v>
      </c>
      <c r="AW130" s="18" t="s">
        <v>9</v>
      </c>
      <c r="AX130" s="137">
        <f aca="true" t="shared" si="3" ref="AX130:AX144">ROUND(L130*K130,0)</f>
        <v>0</v>
      </c>
      <c r="AY130" s="18" t="s">
        <v>122</v>
      </c>
      <c r="AZ130" s="18" t="s">
        <v>201</v>
      </c>
    </row>
    <row r="131" spans="2:52" s="1" customFormat="1" ht="25.5" customHeight="1">
      <c r="B131" s="123"/>
      <c r="C131" s="133">
        <v>12</v>
      </c>
      <c r="D131" s="133" t="s">
        <v>118</v>
      </c>
      <c r="E131" s="134" t="s">
        <v>202</v>
      </c>
      <c r="F131" s="229" t="s">
        <v>203</v>
      </c>
      <c r="G131" s="229"/>
      <c r="H131" s="229"/>
      <c r="I131" s="229"/>
      <c r="J131" s="135" t="s">
        <v>139</v>
      </c>
      <c r="K131" s="143">
        <v>98</v>
      </c>
      <c r="L131" s="218"/>
      <c r="M131" s="218"/>
      <c r="N131" s="216">
        <f t="shared" si="2"/>
        <v>0</v>
      </c>
      <c r="O131" s="216"/>
      <c r="P131" s="216"/>
      <c r="Q131" s="216"/>
      <c r="R131" s="124"/>
      <c r="AE131" s="18" t="s">
        <v>122</v>
      </c>
      <c r="AG131" s="18" t="s">
        <v>118</v>
      </c>
      <c r="AH131" s="18" t="s">
        <v>83</v>
      </c>
      <c r="AL131" s="18" t="s">
        <v>117</v>
      </c>
      <c r="AR131" s="137" t="e">
        <f>IF(#REF!="základní",N131,0)</f>
        <v>#REF!</v>
      </c>
      <c r="AS131" s="137" t="e">
        <f>IF(#REF!="snížená",N131,0)</f>
        <v>#REF!</v>
      </c>
      <c r="AT131" s="137" t="e">
        <f>IF(#REF!="zákl. přenesená",N131,0)</f>
        <v>#REF!</v>
      </c>
      <c r="AU131" s="137" t="e">
        <f>IF(#REF!="sníž. přenesená",N131,0)</f>
        <v>#REF!</v>
      </c>
      <c r="AV131" s="137" t="e">
        <f>IF(#REF!="nulová",N131,0)</f>
        <v>#REF!</v>
      </c>
      <c r="AW131" s="18" t="s">
        <v>9</v>
      </c>
      <c r="AX131" s="137">
        <f t="shared" si="3"/>
        <v>0</v>
      </c>
      <c r="AY131" s="18" t="s">
        <v>122</v>
      </c>
      <c r="AZ131" s="18" t="s">
        <v>204</v>
      </c>
    </row>
    <row r="132" spans="2:52" s="1" customFormat="1" ht="38.25" customHeight="1">
      <c r="B132" s="123"/>
      <c r="C132" s="133">
        <v>13</v>
      </c>
      <c r="D132" s="133" t="s">
        <v>118</v>
      </c>
      <c r="E132" s="134" t="s">
        <v>205</v>
      </c>
      <c r="F132" s="217" t="s">
        <v>206</v>
      </c>
      <c r="G132" s="217"/>
      <c r="H132" s="217"/>
      <c r="I132" s="217"/>
      <c r="J132" s="135" t="s">
        <v>121</v>
      </c>
      <c r="K132" s="143">
        <v>4</v>
      </c>
      <c r="L132" s="218"/>
      <c r="M132" s="218"/>
      <c r="N132" s="216">
        <f t="shared" si="2"/>
        <v>0</v>
      </c>
      <c r="O132" s="216"/>
      <c r="P132" s="216"/>
      <c r="Q132" s="216"/>
      <c r="R132" s="124"/>
      <c r="AE132" s="18" t="s">
        <v>122</v>
      </c>
      <c r="AG132" s="18" t="s">
        <v>118</v>
      </c>
      <c r="AH132" s="18" t="s">
        <v>83</v>
      </c>
      <c r="AL132" s="18" t="s">
        <v>117</v>
      </c>
      <c r="AR132" s="137" t="e">
        <f>IF(#REF!="základní",N132,0)</f>
        <v>#REF!</v>
      </c>
      <c r="AS132" s="137" t="e">
        <f>IF(#REF!="snížená",N132,0)</f>
        <v>#REF!</v>
      </c>
      <c r="AT132" s="137" t="e">
        <f>IF(#REF!="zákl. přenesená",N132,0)</f>
        <v>#REF!</v>
      </c>
      <c r="AU132" s="137" t="e">
        <f>IF(#REF!="sníž. přenesená",N132,0)</f>
        <v>#REF!</v>
      </c>
      <c r="AV132" s="137" t="e">
        <f>IF(#REF!="nulová",N132,0)</f>
        <v>#REF!</v>
      </c>
      <c r="AW132" s="18" t="s">
        <v>9</v>
      </c>
      <c r="AX132" s="137">
        <f t="shared" si="3"/>
        <v>0</v>
      </c>
      <c r="AY132" s="18" t="s">
        <v>122</v>
      </c>
      <c r="AZ132" s="18" t="s">
        <v>207</v>
      </c>
    </row>
    <row r="133" spans="2:52" s="1" customFormat="1" ht="38.25" customHeight="1">
      <c r="B133" s="123"/>
      <c r="C133" s="133">
        <v>14</v>
      </c>
      <c r="D133" s="133" t="s">
        <v>118</v>
      </c>
      <c r="E133" s="134" t="s">
        <v>208</v>
      </c>
      <c r="F133" s="217" t="s">
        <v>209</v>
      </c>
      <c r="G133" s="217"/>
      <c r="H133" s="217"/>
      <c r="I133" s="217"/>
      <c r="J133" s="135" t="s">
        <v>145</v>
      </c>
      <c r="K133" s="143">
        <v>4</v>
      </c>
      <c r="L133" s="218"/>
      <c r="M133" s="218"/>
      <c r="N133" s="216">
        <f t="shared" si="2"/>
        <v>0</v>
      </c>
      <c r="O133" s="216"/>
      <c r="P133" s="216"/>
      <c r="Q133" s="216"/>
      <c r="R133" s="124"/>
      <c r="AE133" s="18" t="s">
        <v>122</v>
      </c>
      <c r="AG133" s="18" t="s">
        <v>118</v>
      </c>
      <c r="AH133" s="18" t="s">
        <v>83</v>
      </c>
      <c r="AL133" s="18" t="s">
        <v>117</v>
      </c>
      <c r="AR133" s="137" t="e">
        <f>IF(#REF!="základní",N133,0)</f>
        <v>#REF!</v>
      </c>
      <c r="AS133" s="137" t="e">
        <f>IF(#REF!="snížená",N133,0)</f>
        <v>#REF!</v>
      </c>
      <c r="AT133" s="137" t="e">
        <f>IF(#REF!="zákl. přenesená",N133,0)</f>
        <v>#REF!</v>
      </c>
      <c r="AU133" s="137" t="e">
        <f>IF(#REF!="sníž. přenesená",N133,0)</f>
        <v>#REF!</v>
      </c>
      <c r="AV133" s="137" t="e">
        <f>IF(#REF!="nulová",N133,0)</f>
        <v>#REF!</v>
      </c>
      <c r="AW133" s="18" t="s">
        <v>9</v>
      </c>
      <c r="AX133" s="137">
        <f t="shared" si="3"/>
        <v>0</v>
      </c>
      <c r="AY133" s="18" t="s">
        <v>122</v>
      </c>
      <c r="AZ133" s="18" t="s">
        <v>210</v>
      </c>
    </row>
    <row r="134" spans="2:52" s="1" customFormat="1" ht="25.5" customHeight="1">
      <c r="B134" s="123"/>
      <c r="C134" s="133">
        <v>15</v>
      </c>
      <c r="D134" s="133" t="s">
        <v>118</v>
      </c>
      <c r="E134" s="134" t="s">
        <v>211</v>
      </c>
      <c r="F134" s="217" t="s">
        <v>212</v>
      </c>
      <c r="G134" s="217"/>
      <c r="H134" s="217"/>
      <c r="I134" s="217"/>
      <c r="J134" s="135" t="s">
        <v>145</v>
      </c>
      <c r="K134" s="143">
        <v>5</v>
      </c>
      <c r="L134" s="218"/>
      <c r="M134" s="218"/>
      <c r="N134" s="216">
        <f t="shared" si="2"/>
        <v>0</v>
      </c>
      <c r="O134" s="216"/>
      <c r="P134" s="216"/>
      <c r="Q134" s="216"/>
      <c r="R134" s="124"/>
      <c r="AE134" s="18" t="s">
        <v>122</v>
      </c>
      <c r="AG134" s="18" t="s">
        <v>118</v>
      </c>
      <c r="AH134" s="18" t="s">
        <v>83</v>
      </c>
      <c r="AL134" s="18" t="s">
        <v>117</v>
      </c>
      <c r="AR134" s="137" t="e">
        <f>IF(#REF!="základní",N134,0)</f>
        <v>#REF!</v>
      </c>
      <c r="AS134" s="137" t="e">
        <f>IF(#REF!="snížená",N134,0)</f>
        <v>#REF!</v>
      </c>
      <c r="AT134" s="137" t="e">
        <f>IF(#REF!="zákl. přenesená",N134,0)</f>
        <v>#REF!</v>
      </c>
      <c r="AU134" s="137" t="e">
        <f>IF(#REF!="sníž. přenesená",N134,0)</f>
        <v>#REF!</v>
      </c>
      <c r="AV134" s="137" t="e">
        <f>IF(#REF!="nulová",N134,0)</f>
        <v>#REF!</v>
      </c>
      <c r="AW134" s="18" t="s">
        <v>9</v>
      </c>
      <c r="AX134" s="137">
        <f t="shared" si="3"/>
        <v>0</v>
      </c>
      <c r="AY134" s="18" t="s">
        <v>122</v>
      </c>
      <c r="AZ134" s="18" t="s">
        <v>213</v>
      </c>
    </row>
    <row r="135" spans="2:52" s="1" customFormat="1" ht="25.5" customHeight="1">
      <c r="B135" s="123"/>
      <c r="C135" s="138">
        <v>16</v>
      </c>
      <c r="D135" s="138" t="s">
        <v>140</v>
      </c>
      <c r="E135" s="139" t="s">
        <v>214</v>
      </c>
      <c r="F135" s="219" t="s">
        <v>215</v>
      </c>
      <c r="G135" s="219"/>
      <c r="H135" s="219"/>
      <c r="I135" s="219"/>
      <c r="J135" s="140" t="s">
        <v>145</v>
      </c>
      <c r="K135" s="144">
        <v>1.01</v>
      </c>
      <c r="L135" s="220"/>
      <c r="M135" s="220"/>
      <c r="N135" s="221">
        <f t="shared" si="2"/>
        <v>0</v>
      </c>
      <c r="O135" s="216"/>
      <c r="P135" s="216"/>
      <c r="Q135" s="216"/>
      <c r="R135" s="124"/>
      <c r="AE135" s="18" t="s">
        <v>134</v>
      </c>
      <c r="AG135" s="18" t="s">
        <v>140</v>
      </c>
      <c r="AH135" s="18" t="s">
        <v>83</v>
      </c>
      <c r="AL135" s="18" t="s">
        <v>117</v>
      </c>
      <c r="AR135" s="137" t="e">
        <f>IF(#REF!="základní",N135,0)</f>
        <v>#REF!</v>
      </c>
      <c r="AS135" s="137" t="e">
        <f>IF(#REF!="snížená",N135,0)</f>
        <v>#REF!</v>
      </c>
      <c r="AT135" s="137" t="e">
        <f>IF(#REF!="zákl. přenesená",N135,0)</f>
        <v>#REF!</v>
      </c>
      <c r="AU135" s="137" t="e">
        <f>IF(#REF!="sníž. přenesená",N135,0)</f>
        <v>#REF!</v>
      </c>
      <c r="AV135" s="137" t="e">
        <f>IF(#REF!="nulová",N135,0)</f>
        <v>#REF!</v>
      </c>
      <c r="AW135" s="18" t="s">
        <v>9</v>
      </c>
      <c r="AX135" s="137">
        <f t="shared" si="3"/>
        <v>0</v>
      </c>
      <c r="AY135" s="18" t="s">
        <v>122</v>
      </c>
      <c r="AZ135" s="18" t="s">
        <v>216</v>
      </c>
    </row>
    <row r="136" spans="2:52" s="1" customFormat="1" ht="25.5" customHeight="1">
      <c r="B136" s="123"/>
      <c r="C136" s="138">
        <v>17</v>
      </c>
      <c r="D136" s="138" t="s">
        <v>140</v>
      </c>
      <c r="E136" s="139" t="s">
        <v>217</v>
      </c>
      <c r="F136" s="219" t="s">
        <v>218</v>
      </c>
      <c r="G136" s="219"/>
      <c r="H136" s="219"/>
      <c r="I136" s="219"/>
      <c r="J136" s="140" t="s">
        <v>145</v>
      </c>
      <c r="K136" s="144">
        <v>5.05</v>
      </c>
      <c r="L136" s="220"/>
      <c r="M136" s="220"/>
      <c r="N136" s="221">
        <f t="shared" si="2"/>
        <v>0</v>
      </c>
      <c r="O136" s="216"/>
      <c r="P136" s="216"/>
      <c r="Q136" s="216"/>
      <c r="R136" s="124"/>
      <c r="AE136" s="18" t="s">
        <v>134</v>
      </c>
      <c r="AG136" s="18" t="s">
        <v>140</v>
      </c>
      <c r="AH136" s="18" t="s">
        <v>83</v>
      </c>
      <c r="AL136" s="18" t="s">
        <v>117</v>
      </c>
      <c r="AR136" s="137" t="e">
        <f>IF(#REF!="základní",N136,0)</f>
        <v>#REF!</v>
      </c>
      <c r="AS136" s="137" t="e">
        <f>IF(#REF!="snížená",N136,0)</f>
        <v>#REF!</v>
      </c>
      <c r="AT136" s="137" t="e">
        <f>IF(#REF!="zákl. přenesená",N136,0)</f>
        <v>#REF!</v>
      </c>
      <c r="AU136" s="137" t="e">
        <f>IF(#REF!="sníž. přenesená",N136,0)</f>
        <v>#REF!</v>
      </c>
      <c r="AV136" s="137" t="e">
        <f>IF(#REF!="nulová",N136,0)</f>
        <v>#REF!</v>
      </c>
      <c r="AW136" s="18" t="s">
        <v>9</v>
      </c>
      <c r="AX136" s="137">
        <f t="shared" si="3"/>
        <v>0</v>
      </c>
      <c r="AY136" s="18" t="s">
        <v>122</v>
      </c>
      <c r="AZ136" s="18" t="s">
        <v>219</v>
      </c>
    </row>
    <row r="137" spans="2:52" s="1" customFormat="1" ht="25.5" customHeight="1">
      <c r="B137" s="123"/>
      <c r="C137" s="138">
        <v>18</v>
      </c>
      <c r="D137" s="138" t="s">
        <v>140</v>
      </c>
      <c r="E137" s="139" t="s">
        <v>220</v>
      </c>
      <c r="F137" s="219" t="s">
        <v>221</v>
      </c>
      <c r="G137" s="219"/>
      <c r="H137" s="219"/>
      <c r="I137" s="219"/>
      <c r="J137" s="140" t="s">
        <v>145</v>
      </c>
      <c r="K137" s="144">
        <v>3.03</v>
      </c>
      <c r="L137" s="220"/>
      <c r="M137" s="220"/>
      <c r="N137" s="221">
        <f t="shared" si="2"/>
        <v>0</v>
      </c>
      <c r="O137" s="216"/>
      <c r="P137" s="216"/>
      <c r="Q137" s="216"/>
      <c r="R137" s="124"/>
      <c r="AE137" s="18" t="s">
        <v>134</v>
      </c>
      <c r="AG137" s="18" t="s">
        <v>140</v>
      </c>
      <c r="AH137" s="18" t="s">
        <v>83</v>
      </c>
      <c r="AL137" s="18" t="s">
        <v>117</v>
      </c>
      <c r="AR137" s="137" t="e">
        <f>IF(#REF!="základní",N137,0)</f>
        <v>#REF!</v>
      </c>
      <c r="AS137" s="137" t="e">
        <f>IF(#REF!="snížená",N137,0)</f>
        <v>#REF!</v>
      </c>
      <c r="AT137" s="137" t="e">
        <f>IF(#REF!="zákl. přenesená",N137,0)</f>
        <v>#REF!</v>
      </c>
      <c r="AU137" s="137" t="e">
        <f>IF(#REF!="sníž. přenesená",N137,0)</f>
        <v>#REF!</v>
      </c>
      <c r="AV137" s="137" t="e">
        <f>IF(#REF!="nulová",N137,0)</f>
        <v>#REF!</v>
      </c>
      <c r="AW137" s="18" t="s">
        <v>9</v>
      </c>
      <c r="AX137" s="137">
        <f t="shared" si="3"/>
        <v>0</v>
      </c>
      <c r="AY137" s="18" t="s">
        <v>122</v>
      </c>
      <c r="AZ137" s="18" t="s">
        <v>222</v>
      </c>
    </row>
    <row r="138" spans="2:52" s="1" customFormat="1" ht="38.25" customHeight="1">
      <c r="B138" s="123"/>
      <c r="C138" s="138">
        <v>19</v>
      </c>
      <c r="D138" s="138" t="s">
        <v>140</v>
      </c>
      <c r="E138" s="139" t="s">
        <v>223</v>
      </c>
      <c r="F138" s="219" t="s">
        <v>224</v>
      </c>
      <c r="G138" s="219"/>
      <c r="H138" s="219"/>
      <c r="I138" s="219"/>
      <c r="J138" s="140" t="s">
        <v>145</v>
      </c>
      <c r="K138" s="144">
        <v>4.04</v>
      </c>
      <c r="L138" s="220"/>
      <c r="M138" s="220"/>
      <c r="N138" s="221">
        <f t="shared" si="2"/>
        <v>0</v>
      </c>
      <c r="O138" s="216"/>
      <c r="P138" s="216"/>
      <c r="Q138" s="216"/>
      <c r="R138" s="124"/>
      <c r="AE138" s="18" t="s">
        <v>134</v>
      </c>
      <c r="AG138" s="18" t="s">
        <v>140</v>
      </c>
      <c r="AH138" s="18" t="s">
        <v>83</v>
      </c>
      <c r="AL138" s="18" t="s">
        <v>117</v>
      </c>
      <c r="AR138" s="137" t="e">
        <f>IF(#REF!="základní",N138,0)</f>
        <v>#REF!</v>
      </c>
      <c r="AS138" s="137" t="e">
        <f>IF(#REF!="snížená",N138,0)</f>
        <v>#REF!</v>
      </c>
      <c r="AT138" s="137" t="e">
        <f>IF(#REF!="zákl. přenesená",N138,0)</f>
        <v>#REF!</v>
      </c>
      <c r="AU138" s="137" t="e">
        <f>IF(#REF!="sníž. přenesená",N138,0)</f>
        <v>#REF!</v>
      </c>
      <c r="AV138" s="137" t="e">
        <f>IF(#REF!="nulová",N138,0)</f>
        <v>#REF!</v>
      </c>
      <c r="AW138" s="18" t="s">
        <v>9</v>
      </c>
      <c r="AX138" s="137">
        <f t="shared" si="3"/>
        <v>0</v>
      </c>
      <c r="AY138" s="18" t="s">
        <v>122</v>
      </c>
      <c r="AZ138" s="18" t="s">
        <v>225</v>
      </c>
    </row>
    <row r="139" spans="2:52" s="1" customFormat="1" ht="25.5" customHeight="1">
      <c r="B139" s="123"/>
      <c r="C139" s="138">
        <v>20</v>
      </c>
      <c r="D139" s="138" t="s">
        <v>140</v>
      </c>
      <c r="E139" s="139" t="s">
        <v>226</v>
      </c>
      <c r="F139" s="219" t="s">
        <v>227</v>
      </c>
      <c r="G139" s="219"/>
      <c r="H139" s="219"/>
      <c r="I139" s="219"/>
      <c r="J139" s="140" t="s">
        <v>145</v>
      </c>
      <c r="K139" s="144">
        <v>3.03</v>
      </c>
      <c r="L139" s="220"/>
      <c r="M139" s="220"/>
      <c r="N139" s="221">
        <f t="shared" si="2"/>
        <v>0</v>
      </c>
      <c r="O139" s="216"/>
      <c r="P139" s="216"/>
      <c r="Q139" s="216"/>
      <c r="R139" s="124"/>
      <c r="AE139" s="18" t="s">
        <v>134</v>
      </c>
      <c r="AG139" s="18" t="s">
        <v>140</v>
      </c>
      <c r="AH139" s="18" t="s">
        <v>83</v>
      </c>
      <c r="AL139" s="18" t="s">
        <v>117</v>
      </c>
      <c r="AR139" s="137" t="e">
        <f>IF(#REF!="základní",N139,0)</f>
        <v>#REF!</v>
      </c>
      <c r="AS139" s="137" t="e">
        <f>IF(#REF!="snížená",N139,0)</f>
        <v>#REF!</v>
      </c>
      <c r="AT139" s="137" t="e">
        <f>IF(#REF!="zákl. přenesená",N139,0)</f>
        <v>#REF!</v>
      </c>
      <c r="AU139" s="137" t="e">
        <f>IF(#REF!="sníž. přenesená",N139,0)</f>
        <v>#REF!</v>
      </c>
      <c r="AV139" s="137" t="e">
        <f>IF(#REF!="nulová",N139,0)</f>
        <v>#REF!</v>
      </c>
      <c r="AW139" s="18" t="s">
        <v>9</v>
      </c>
      <c r="AX139" s="137">
        <f t="shared" si="3"/>
        <v>0</v>
      </c>
      <c r="AY139" s="18" t="s">
        <v>122</v>
      </c>
      <c r="AZ139" s="18" t="s">
        <v>228</v>
      </c>
    </row>
    <row r="140" spans="2:52" s="1" customFormat="1" ht="25.5" customHeight="1">
      <c r="B140" s="123"/>
      <c r="C140" s="138">
        <v>21</v>
      </c>
      <c r="D140" s="138" t="s">
        <v>140</v>
      </c>
      <c r="E140" s="139" t="s">
        <v>229</v>
      </c>
      <c r="F140" s="219" t="s">
        <v>230</v>
      </c>
      <c r="G140" s="219"/>
      <c r="H140" s="219"/>
      <c r="I140" s="219"/>
      <c r="J140" s="140" t="s">
        <v>145</v>
      </c>
      <c r="K140" s="144">
        <v>1.01</v>
      </c>
      <c r="L140" s="220"/>
      <c r="M140" s="220"/>
      <c r="N140" s="221">
        <f t="shared" si="2"/>
        <v>0</v>
      </c>
      <c r="O140" s="216"/>
      <c r="P140" s="216"/>
      <c r="Q140" s="216"/>
      <c r="R140" s="124"/>
      <c r="AE140" s="18" t="s">
        <v>134</v>
      </c>
      <c r="AG140" s="18" t="s">
        <v>140</v>
      </c>
      <c r="AH140" s="18" t="s">
        <v>83</v>
      </c>
      <c r="AL140" s="18" t="s">
        <v>117</v>
      </c>
      <c r="AR140" s="137" t="e">
        <f>IF(#REF!="základní",N140,0)</f>
        <v>#REF!</v>
      </c>
      <c r="AS140" s="137" t="e">
        <f>IF(#REF!="snížená",N140,0)</f>
        <v>#REF!</v>
      </c>
      <c r="AT140" s="137" t="e">
        <f>IF(#REF!="zákl. přenesená",N140,0)</f>
        <v>#REF!</v>
      </c>
      <c r="AU140" s="137" t="e">
        <f>IF(#REF!="sníž. přenesená",N140,0)</f>
        <v>#REF!</v>
      </c>
      <c r="AV140" s="137" t="e">
        <f>IF(#REF!="nulová",N140,0)</f>
        <v>#REF!</v>
      </c>
      <c r="AW140" s="18" t="s">
        <v>9</v>
      </c>
      <c r="AX140" s="137">
        <f t="shared" si="3"/>
        <v>0</v>
      </c>
      <c r="AY140" s="18" t="s">
        <v>122</v>
      </c>
      <c r="AZ140" s="18" t="s">
        <v>231</v>
      </c>
    </row>
    <row r="141" spans="2:52" s="1" customFormat="1" ht="25.5" customHeight="1">
      <c r="B141" s="123"/>
      <c r="C141" s="138">
        <v>22</v>
      </c>
      <c r="D141" s="138" t="s">
        <v>140</v>
      </c>
      <c r="E141" s="139" t="s">
        <v>232</v>
      </c>
      <c r="F141" s="219" t="s">
        <v>233</v>
      </c>
      <c r="G141" s="219"/>
      <c r="H141" s="219"/>
      <c r="I141" s="219"/>
      <c r="J141" s="140" t="s">
        <v>145</v>
      </c>
      <c r="K141" s="144">
        <v>2.02</v>
      </c>
      <c r="L141" s="220"/>
      <c r="M141" s="220"/>
      <c r="N141" s="221">
        <f t="shared" si="2"/>
        <v>0</v>
      </c>
      <c r="O141" s="216"/>
      <c r="P141" s="216"/>
      <c r="Q141" s="216"/>
      <c r="R141" s="124"/>
      <c r="AE141" s="18" t="s">
        <v>134</v>
      </c>
      <c r="AG141" s="18" t="s">
        <v>140</v>
      </c>
      <c r="AH141" s="18" t="s">
        <v>83</v>
      </c>
      <c r="AL141" s="18" t="s">
        <v>117</v>
      </c>
      <c r="AR141" s="137" t="e">
        <f>IF(#REF!="základní",N141,0)</f>
        <v>#REF!</v>
      </c>
      <c r="AS141" s="137" t="e">
        <f>IF(#REF!="snížená",N141,0)</f>
        <v>#REF!</v>
      </c>
      <c r="AT141" s="137" t="e">
        <f>IF(#REF!="zákl. přenesená",N141,0)</f>
        <v>#REF!</v>
      </c>
      <c r="AU141" s="137" t="e">
        <f>IF(#REF!="sníž. přenesená",N141,0)</f>
        <v>#REF!</v>
      </c>
      <c r="AV141" s="137" t="e">
        <f>IF(#REF!="nulová",N141,0)</f>
        <v>#REF!</v>
      </c>
      <c r="AW141" s="18" t="s">
        <v>9</v>
      </c>
      <c r="AX141" s="137">
        <f t="shared" si="3"/>
        <v>0</v>
      </c>
      <c r="AY141" s="18" t="s">
        <v>122</v>
      </c>
      <c r="AZ141" s="18" t="s">
        <v>234</v>
      </c>
    </row>
    <row r="142" spans="2:52" s="1" customFormat="1" ht="38.25" customHeight="1">
      <c r="B142" s="123"/>
      <c r="C142" s="133">
        <v>23</v>
      </c>
      <c r="D142" s="133" t="s">
        <v>118</v>
      </c>
      <c r="E142" s="134" t="s">
        <v>235</v>
      </c>
      <c r="F142" s="217" t="s">
        <v>236</v>
      </c>
      <c r="G142" s="217"/>
      <c r="H142" s="217"/>
      <c r="I142" s="217"/>
      <c r="J142" s="135" t="s">
        <v>145</v>
      </c>
      <c r="K142" s="143">
        <v>4</v>
      </c>
      <c r="L142" s="218"/>
      <c r="M142" s="218"/>
      <c r="N142" s="216">
        <f t="shared" si="2"/>
        <v>0</v>
      </c>
      <c r="O142" s="216"/>
      <c r="P142" s="216"/>
      <c r="Q142" s="216"/>
      <c r="R142" s="124"/>
      <c r="AE142" s="18" t="s">
        <v>122</v>
      </c>
      <c r="AG142" s="18" t="s">
        <v>118</v>
      </c>
      <c r="AH142" s="18" t="s">
        <v>83</v>
      </c>
      <c r="AL142" s="18" t="s">
        <v>117</v>
      </c>
      <c r="AR142" s="137" t="e">
        <f>IF(#REF!="základní",N142,0)</f>
        <v>#REF!</v>
      </c>
      <c r="AS142" s="137" t="e">
        <f>IF(#REF!="snížená",N142,0)</f>
        <v>#REF!</v>
      </c>
      <c r="AT142" s="137" t="e">
        <f>IF(#REF!="zákl. přenesená",N142,0)</f>
        <v>#REF!</v>
      </c>
      <c r="AU142" s="137" t="e">
        <f>IF(#REF!="sníž. přenesená",N142,0)</f>
        <v>#REF!</v>
      </c>
      <c r="AV142" s="137" t="e">
        <f>IF(#REF!="nulová",N142,0)</f>
        <v>#REF!</v>
      </c>
      <c r="AW142" s="18" t="s">
        <v>9</v>
      </c>
      <c r="AX142" s="137">
        <f t="shared" si="3"/>
        <v>0</v>
      </c>
      <c r="AY142" s="18" t="s">
        <v>122</v>
      </c>
      <c r="AZ142" s="18" t="s">
        <v>237</v>
      </c>
    </row>
    <row r="143" spans="2:52" s="1" customFormat="1" ht="25.5" customHeight="1">
      <c r="B143" s="123"/>
      <c r="C143" s="138">
        <v>24</v>
      </c>
      <c r="D143" s="138" t="s">
        <v>140</v>
      </c>
      <c r="E143" s="139" t="s">
        <v>238</v>
      </c>
      <c r="F143" s="219" t="s">
        <v>239</v>
      </c>
      <c r="G143" s="219"/>
      <c r="H143" s="219"/>
      <c r="I143" s="219"/>
      <c r="J143" s="140" t="s">
        <v>145</v>
      </c>
      <c r="K143" s="144">
        <v>4</v>
      </c>
      <c r="L143" s="220"/>
      <c r="M143" s="220"/>
      <c r="N143" s="221">
        <f t="shared" si="2"/>
        <v>0</v>
      </c>
      <c r="O143" s="216"/>
      <c r="P143" s="216"/>
      <c r="Q143" s="216"/>
      <c r="R143" s="124"/>
      <c r="AE143" s="18" t="s">
        <v>134</v>
      </c>
      <c r="AG143" s="18" t="s">
        <v>140</v>
      </c>
      <c r="AH143" s="18" t="s">
        <v>83</v>
      </c>
      <c r="AL143" s="18" t="s">
        <v>117</v>
      </c>
      <c r="AR143" s="137" t="e">
        <f>IF(#REF!="základní",N143,0)</f>
        <v>#REF!</v>
      </c>
      <c r="AS143" s="137" t="e">
        <f>IF(#REF!="snížená",N143,0)</f>
        <v>#REF!</v>
      </c>
      <c r="AT143" s="137" t="e">
        <f>IF(#REF!="zákl. přenesená",N143,0)</f>
        <v>#REF!</v>
      </c>
      <c r="AU143" s="137" t="e">
        <f>IF(#REF!="sníž. přenesená",N143,0)</f>
        <v>#REF!</v>
      </c>
      <c r="AV143" s="137" t="e">
        <f>IF(#REF!="nulová",N143,0)</f>
        <v>#REF!</v>
      </c>
      <c r="AW143" s="18" t="s">
        <v>9</v>
      </c>
      <c r="AX143" s="137">
        <f t="shared" si="3"/>
        <v>0</v>
      </c>
      <c r="AY143" s="18" t="s">
        <v>122</v>
      </c>
      <c r="AZ143" s="18" t="s">
        <v>240</v>
      </c>
    </row>
    <row r="144" spans="2:52" s="1" customFormat="1" ht="25.5" customHeight="1">
      <c r="B144" s="123"/>
      <c r="C144" s="133">
        <v>25</v>
      </c>
      <c r="D144" s="133" t="s">
        <v>118</v>
      </c>
      <c r="E144" s="134" t="s">
        <v>241</v>
      </c>
      <c r="F144" s="217" t="s">
        <v>242</v>
      </c>
      <c r="G144" s="217"/>
      <c r="H144" s="217"/>
      <c r="I144" s="217"/>
      <c r="J144" s="135" t="s">
        <v>173</v>
      </c>
      <c r="K144" s="143">
        <v>1</v>
      </c>
      <c r="L144" s="218"/>
      <c r="M144" s="218"/>
      <c r="N144" s="216">
        <f t="shared" si="2"/>
        <v>0</v>
      </c>
      <c r="O144" s="216"/>
      <c r="P144" s="216"/>
      <c r="Q144" s="216"/>
      <c r="R144" s="124"/>
      <c r="AE144" s="18" t="s">
        <v>122</v>
      </c>
      <c r="AG144" s="18" t="s">
        <v>118</v>
      </c>
      <c r="AH144" s="18" t="s">
        <v>83</v>
      </c>
      <c r="AL144" s="18" t="s">
        <v>117</v>
      </c>
      <c r="AR144" s="137" t="e">
        <f>IF(#REF!="základní",N144,0)</f>
        <v>#REF!</v>
      </c>
      <c r="AS144" s="137" t="e">
        <f>IF(#REF!="snížená",N144,0)</f>
        <v>#REF!</v>
      </c>
      <c r="AT144" s="137" t="e">
        <f>IF(#REF!="zákl. přenesená",N144,0)</f>
        <v>#REF!</v>
      </c>
      <c r="AU144" s="137" t="e">
        <f>IF(#REF!="sníž. přenesená",N144,0)</f>
        <v>#REF!</v>
      </c>
      <c r="AV144" s="137" t="e">
        <f>IF(#REF!="nulová",N144,0)</f>
        <v>#REF!</v>
      </c>
      <c r="AW144" s="18" t="s">
        <v>9</v>
      </c>
      <c r="AX144" s="137">
        <f t="shared" si="3"/>
        <v>0</v>
      </c>
      <c r="AY144" s="18" t="s">
        <v>122</v>
      </c>
      <c r="AZ144" s="18" t="s">
        <v>243</v>
      </c>
    </row>
    <row r="145" spans="2:50" s="9" customFormat="1" ht="29.25" customHeight="1">
      <c r="B145" s="125"/>
      <c r="C145" s="126"/>
      <c r="D145" s="132" t="s">
        <v>177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222">
        <f>SUM(N146)</f>
        <v>0</v>
      </c>
      <c r="O145" s="223"/>
      <c r="P145" s="223"/>
      <c r="Q145" s="223"/>
      <c r="R145" s="128"/>
      <c r="AE145" s="129" t="s">
        <v>9</v>
      </c>
      <c r="AG145" s="130" t="s">
        <v>68</v>
      </c>
      <c r="AH145" s="130" t="s">
        <v>9</v>
      </c>
      <c r="AL145" s="129" t="s">
        <v>117</v>
      </c>
      <c r="AX145" s="131">
        <f>AX146</f>
        <v>0</v>
      </c>
    </row>
    <row r="146" spans="2:52" s="1" customFormat="1" ht="16.5" customHeight="1">
      <c r="B146" s="123"/>
      <c r="C146" s="133">
        <v>26</v>
      </c>
      <c r="D146" s="133" t="s">
        <v>118</v>
      </c>
      <c r="E146" s="134" t="s">
        <v>244</v>
      </c>
      <c r="F146" s="217" t="s">
        <v>245</v>
      </c>
      <c r="G146" s="217"/>
      <c r="H146" s="217"/>
      <c r="I146" s="217"/>
      <c r="J146" s="135" t="s">
        <v>139</v>
      </c>
      <c r="K146" s="143">
        <v>120</v>
      </c>
      <c r="L146" s="218"/>
      <c r="M146" s="218"/>
      <c r="N146" s="216">
        <f>ROUND(L146*K146,0)</f>
        <v>0</v>
      </c>
      <c r="O146" s="216"/>
      <c r="P146" s="216"/>
      <c r="Q146" s="216"/>
      <c r="R146" s="124"/>
      <c r="AE146" s="18" t="s">
        <v>122</v>
      </c>
      <c r="AG146" s="18" t="s">
        <v>118</v>
      </c>
      <c r="AH146" s="18" t="s">
        <v>83</v>
      </c>
      <c r="AL146" s="18" t="s">
        <v>117</v>
      </c>
      <c r="AR146" s="137" t="e">
        <f>IF(#REF!="základní",N146,0)</f>
        <v>#REF!</v>
      </c>
      <c r="AS146" s="137" t="e">
        <f>IF(#REF!="snížená",N146,0)</f>
        <v>#REF!</v>
      </c>
      <c r="AT146" s="137" t="e">
        <f>IF(#REF!="zákl. přenesená",N146,0)</f>
        <v>#REF!</v>
      </c>
      <c r="AU146" s="137" t="e">
        <f>IF(#REF!="sníž. přenesená",N146,0)</f>
        <v>#REF!</v>
      </c>
      <c r="AV146" s="137" t="e">
        <f>IF(#REF!="nulová",N146,0)</f>
        <v>#REF!</v>
      </c>
      <c r="AW146" s="18" t="s">
        <v>9</v>
      </c>
      <c r="AX146" s="137">
        <f>ROUND(L146*K146,0)</f>
        <v>0</v>
      </c>
      <c r="AY146" s="18" t="s">
        <v>122</v>
      </c>
      <c r="AZ146" s="18" t="s">
        <v>246</v>
      </c>
    </row>
    <row r="147" spans="2:50" s="9" customFormat="1" ht="29.25" customHeight="1">
      <c r="B147" s="125"/>
      <c r="C147" s="126"/>
      <c r="D147" s="132" t="s">
        <v>178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222">
        <f>SUM(N148:Q149)</f>
        <v>0</v>
      </c>
      <c r="O147" s="223"/>
      <c r="P147" s="223"/>
      <c r="Q147" s="223"/>
      <c r="R147" s="128"/>
      <c r="AE147" s="129" t="s">
        <v>9</v>
      </c>
      <c r="AG147" s="130" t="s">
        <v>68</v>
      </c>
      <c r="AH147" s="130" t="s">
        <v>9</v>
      </c>
      <c r="AL147" s="129" t="s">
        <v>117</v>
      </c>
      <c r="AX147" s="131">
        <f>SUM(AX148:AX149)</f>
        <v>0</v>
      </c>
    </row>
    <row r="148" spans="2:52" s="1" customFormat="1" ht="25.5" customHeight="1">
      <c r="B148" s="123"/>
      <c r="C148" s="133">
        <v>27</v>
      </c>
      <c r="D148" s="133" t="s">
        <v>118</v>
      </c>
      <c r="E148" s="134" t="s">
        <v>247</v>
      </c>
      <c r="F148" s="217" t="s">
        <v>248</v>
      </c>
      <c r="G148" s="217"/>
      <c r="H148" s="217"/>
      <c r="I148" s="217"/>
      <c r="J148" s="135" t="s">
        <v>131</v>
      </c>
      <c r="K148" s="143">
        <v>11.16</v>
      </c>
      <c r="L148" s="218"/>
      <c r="M148" s="218"/>
      <c r="N148" s="216">
        <f>ROUND(L148*K148,0)</f>
        <v>0</v>
      </c>
      <c r="O148" s="216"/>
      <c r="P148" s="216"/>
      <c r="Q148" s="216"/>
      <c r="R148" s="124"/>
      <c r="AE148" s="18" t="s">
        <v>122</v>
      </c>
      <c r="AG148" s="18" t="s">
        <v>118</v>
      </c>
      <c r="AH148" s="18" t="s">
        <v>83</v>
      </c>
      <c r="AL148" s="18" t="s">
        <v>117</v>
      </c>
      <c r="AR148" s="137" t="e">
        <f>IF(#REF!="základní",N148,0)</f>
        <v>#REF!</v>
      </c>
      <c r="AS148" s="137" t="e">
        <f>IF(#REF!="snížená",N148,0)</f>
        <v>#REF!</v>
      </c>
      <c r="AT148" s="137" t="e">
        <f>IF(#REF!="zákl. přenesená",N148,0)</f>
        <v>#REF!</v>
      </c>
      <c r="AU148" s="137" t="e">
        <f>IF(#REF!="sníž. přenesená",N148,0)</f>
        <v>#REF!</v>
      </c>
      <c r="AV148" s="137" t="e">
        <f>IF(#REF!="nulová",N148,0)</f>
        <v>#REF!</v>
      </c>
      <c r="AW148" s="18" t="s">
        <v>9</v>
      </c>
      <c r="AX148" s="137">
        <f>ROUND(L148*K148,0)</f>
        <v>0</v>
      </c>
      <c r="AY148" s="18" t="s">
        <v>122</v>
      </c>
      <c r="AZ148" s="18" t="s">
        <v>249</v>
      </c>
    </row>
    <row r="149" spans="2:52" s="1" customFormat="1" ht="25.5" customHeight="1">
      <c r="B149" s="123"/>
      <c r="C149" s="133">
        <v>28</v>
      </c>
      <c r="D149" s="133" t="s">
        <v>118</v>
      </c>
      <c r="E149" s="134" t="s">
        <v>250</v>
      </c>
      <c r="F149" s="217" t="s">
        <v>251</v>
      </c>
      <c r="G149" s="217"/>
      <c r="H149" s="217"/>
      <c r="I149" s="217"/>
      <c r="J149" s="135" t="s">
        <v>131</v>
      </c>
      <c r="K149" s="143">
        <v>44.64</v>
      </c>
      <c r="L149" s="218"/>
      <c r="M149" s="218"/>
      <c r="N149" s="216">
        <f>ROUND(L149*K149,0)</f>
        <v>0</v>
      </c>
      <c r="O149" s="216"/>
      <c r="P149" s="216"/>
      <c r="Q149" s="216"/>
      <c r="R149" s="124"/>
      <c r="AE149" s="18" t="s">
        <v>122</v>
      </c>
      <c r="AG149" s="18" t="s">
        <v>118</v>
      </c>
      <c r="AH149" s="18" t="s">
        <v>83</v>
      </c>
      <c r="AL149" s="18" t="s">
        <v>117</v>
      </c>
      <c r="AR149" s="137" t="e">
        <f>IF(#REF!="základní",N149,0)</f>
        <v>#REF!</v>
      </c>
      <c r="AS149" s="137" t="e">
        <f>IF(#REF!="snížená",N149,0)</f>
        <v>#REF!</v>
      </c>
      <c r="AT149" s="137" t="e">
        <f>IF(#REF!="zákl. přenesená",N149,0)</f>
        <v>#REF!</v>
      </c>
      <c r="AU149" s="137" t="e">
        <f>IF(#REF!="sníž. přenesená",N149,0)</f>
        <v>#REF!</v>
      </c>
      <c r="AV149" s="137" t="e">
        <f>IF(#REF!="nulová",N149,0)</f>
        <v>#REF!</v>
      </c>
      <c r="AW149" s="18" t="s">
        <v>9</v>
      </c>
      <c r="AX149" s="137">
        <f>ROUND(L149*K149,0)</f>
        <v>0</v>
      </c>
      <c r="AY149" s="18" t="s">
        <v>122</v>
      </c>
      <c r="AZ149" s="18" t="s">
        <v>252</v>
      </c>
    </row>
    <row r="150" spans="2:50" s="9" customFormat="1" ht="29.25" customHeight="1">
      <c r="B150" s="125"/>
      <c r="C150" s="126"/>
      <c r="D150" s="132" t="s">
        <v>113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222">
        <f>SUM(N151)</f>
        <v>0</v>
      </c>
      <c r="O150" s="223"/>
      <c r="P150" s="223"/>
      <c r="Q150" s="223"/>
      <c r="R150" s="128"/>
      <c r="AE150" s="129" t="s">
        <v>9</v>
      </c>
      <c r="AG150" s="130" t="s">
        <v>68</v>
      </c>
      <c r="AH150" s="130" t="s">
        <v>9</v>
      </c>
      <c r="AL150" s="129" t="s">
        <v>117</v>
      </c>
      <c r="AX150" s="131">
        <f>AX151</f>
        <v>0</v>
      </c>
    </row>
    <row r="151" spans="2:52" s="1" customFormat="1" ht="25.5" customHeight="1">
      <c r="B151" s="123"/>
      <c r="C151" s="133">
        <v>29</v>
      </c>
      <c r="D151" s="133" t="s">
        <v>118</v>
      </c>
      <c r="E151" s="134" t="s">
        <v>166</v>
      </c>
      <c r="F151" s="217" t="s">
        <v>167</v>
      </c>
      <c r="G151" s="217"/>
      <c r="H151" s="217"/>
      <c r="I151" s="217"/>
      <c r="J151" s="135" t="s">
        <v>131</v>
      </c>
      <c r="K151" s="142">
        <v>11.909</v>
      </c>
      <c r="L151" s="218"/>
      <c r="M151" s="218"/>
      <c r="N151" s="216">
        <f>ROUND(L151*K151,0)</f>
        <v>0</v>
      </c>
      <c r="O151" s="216"/>
      <c r="P151" s="216"/>
      <c r="Q151" s="216"/>
      <c r="R151" s="124"/>
      <c r="AE151" s="18" t="s">
        <v>122</v>
      </c>
      <c r="AG151" s="18" t="s">
        <v>118</v>
      </c>
      <c r="AH151" s="18" t="s">
        <v>83</v>
      </c>
      <c r="AL151" s="18" t="s">
        <v>117</v>
      </c>
      <c r="AR151" s="137" t="e">
        <f>IF(#REF!="základní",N151,0)</f>
        <v>#REF!</v>
      </c>
      <c r="AS151" s="137" t="e">
        <f>IF(#REF!="snížená",N151,0)</f>
        <v>#REF!</v>
      </c>
      <c r="AT151" s="137" t="e">
        <f>IF(#REF!="zákl. přenesená",N151,0)</f>
        <v>#REF!</v>
      </c>
      <c r="AU151" s="137" t="e">
        <f>IF(#REF!="sníž. přenesená",N151,0)</f>
        <v>#REF!</v>
      </c>
      <c r="AV151" s="137" t="e">
        <f>IF(#REF!="nulová",N151,0)</f>
        <v>#REF!</v>
      </c>
      <c r="AW151" s="18" t="s">
        <v>9</v>
      </c>
      <c r="AX151" s="137">
        <f>ROUND(L151*K151,0)</f>
        <v>0</v>
      </c>
      <c r="AY151" s="18" t="s">
        <v>122</v>
      </c>
      <c r="AZ151" s="18" t="s">
        <v>253</v>
      </c>
    </row>
    <row r="152" spans="2:50" s="9" customFormat="1" ht="36.75" customHeight="1">
      <c r="B152" s="125"/>
      <c r="C152" s="126"/>
      <c r="D152" s="127" t="s">
        <v>114</v>
      </c>
      <c r="E152" s="127"/>
      <c r="F152" s="127"/>
      <c r="G152" s="127"/>
      <c r="H152" s="127"/>
      <c r="I152" s="127"/>
      <c r="J152" s="127"/>
      <c r="K152" s="127"/>
      <c r="L152" s="127"/>
      <c r="M152" s="127"/>
      <c r="N152" s="224">
        <f>N153</f>
        <v>0</v>
      </c>
      <c r="O152" s="225"/>
      <c r="P152" s="225"/>
      <c r="Q152" s="225"/>
      <c r="R152" s="128"/>
      <c r="AE152" s="129" t="s">
        <v>128</v>
      </c>
      <c r="AG152" s="130" t="s">
        <v>68</v>
      </c>
      <c r="AH152" s="130" t="s">
        <v>69</v>
      </c>
      <c r="AL152" s="129" t="s">
        <v>117</v>
      </c>
      <c r="AX152" s="131">
        <f>AX153</f>
        <v>0</v>
      </c>
    </row>
    <row r="153" spans="2:50" s="9" customFormat="1" ht="19.5" customHeight="1">
      <c r="B153" s="125"/>
      <c r="C153" s="126"/>
      <c r="D153" s="132" t="s">
        <v>115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226">
        <f>SUM(N154:Q155)</f>
        <v>0</v>
      </c>
      <c r="O153" s="227"/>
      <c r="P153" s="227"/>
      <c r="Q153" s="227"/>
      <c r="R153" s="128"/>
      <c r="AE153" s="129" t="s">
        <v>128</v>
      </c>
      <c r="AG153" s="130" t="s">
        <v>68</v>
      </c>
      <c r="AH153" s="130" t="s">
        <v>9</v>
      </c>
      <c r="AL153" s="129" t="s">
        <v>117</v>
      </c>
      <c r="AX153" s="131">
        <f>SUM(AX154:AX155)</f>
        <v>0</v>
      </c>
    </row>
    <row r="154" spans="2:52" s="1" customFormat="1" ht="16.5" customHeight="1">
      <c r="B154" s="123"/>
      <c r="C154" s="133">
        <v>30</v>
      </c>
      <c r="D154" s="133" t="s">
        <v>118</v>
      </c>
      <c r="E154" s="134" t="s">
        <v>168</v>
      </c>
      <c r="F154" s="217" t="s">
        <v>116</v>
      </c>
      <c r="G154" s="217"/>
      <c r="H154" s="217"/>
      <c r="I154" s="217"/>
      <c r="J154" s="135" t="s">
        <v>169</v>
      </c>
      <c r="K154" s="161"/>
      <c r="L154" s="216">
        <f>N116/100</f>
        <v>0</v>
      </c>
      <c r="M154" s="216"/>
      <c r="N154" s="216">
        <f>ROUND(L154*K154,0)</f>
        <v>0</v>
      </c>
      <c r="O154" s="216"/>
      <c r="P154" s="216"/>
      <c r="Q154" s="216"/>
      <c r="R154" s="124"/>
      <c r="AE154" s="18" t="s">
        <v>170</v>
      </c>
      <c r="AG154" s="18" t="s">
        <v>118</v>
      </c>
      <c r="AH154" s="18" t="s">
        <v>83</v>
      </c>
      <c r="AL154" s="18" t="s">
        <v>117</v>
      </c>
      <c r="AR154" s="137" t="e">
        <f>IF(#REF!="základní",N154,0)</f>
        <v>#REF!</v>
      </c>
      <c r="AS154" s="137" t="e">
        <f>IF(#REF!="snížená",N154,0)</f>
        <v>#REF!</v>
      </c>
      <c r="AT154" s="137" t="e">
        <f>IF(#REF!="zákl. přenesená",N154,0)</f>
        <v>#REF!</v>
      </c>
      <c r="AU154" s="137" t="e">
        <f>IF(#REF!="sníž. přenesená",N154,0)</f>
        <v>#REF!</v>
      </c>
      <c r="AV154" s="137" t="e">
        <f>IF(#REF!="nulová",N154,0)</f>
        <v>#REF!</v>
      </c>
      <c r="AW154" s="18" t="s">
        <v>9</v>
      </c>
      <c r="AX154" s="137">
        <f>ROUND(L154*K154,0)</f>
        <v>0</v>
      </c>
      <c r="AY154" s="18" t="s">
        <v>170</v>
      </c>
      <c r="AZ154" s="18" t="s">
        <v>254</v>
      </c>
    </row>
    <row r="155" spans="2:52" s="1" customFormat="1" ht="16.5" customHeight="1">
      <c r="B155" s="123"/>
      <c r="C155" s="133">
        <v>31</v>
      </c>
      <c r="D155" s="133" t="s">
        <v>118</v>
      </c>
      <c r="E155" s="134" t="s">
        <v>255</v>
      </c>
      <c r="F155" s="217" t="s">
        <v>175</v>
      </c>
      <c r="G155" s="217"/>
      <c r="H155" s="217"/>
      <c r="I155" s="217"/>
      <c r="J155" s="135" t="s">
        <v>173</v>
      </c>
      <c r="K155" s="143">
        <v>1</v>
      </c>
      <c r="L155" s="218"/>
      <c r="M155" s="218"/>
      <c r="N155" s="216">
        <f>ROUND(L155*K155,0)</f>
        <v>0</v>
      </c>
      <c r="O155" s="216"/>
      <c r="P155" s="216"/>
      <c r="Q155" s="216"/>
      <c r="R155" s="124"/>
      <c r="AE155" s="18" t="s">
        <v>170</v>
      </c>
      <c r="AG155" s="18" t="s">
        <v>118</v>
      </c>
      <c r="AH155" s="18" t="s">
        <v>83</v>
      </c>
      <c r="AL155" s="18" t="s">
        <v>117</v>
      </c>
      <c r="AR155" s="137" t="e">
        <f>IF(#REF!="základní",N155,0)</f>
        <v>#REF!</v>
      </c>
      <c r="AS155" s="137" t="e">
        <f>IF(#REF!="snížená",N155,0)</f>
        <v>#REF!</v>
      </c>
      <c r="AT155" s="137" t="e">
        <f>IF(#REF!="zákl. přenesená",N155,0)</f>
        <v>#REF!</v>
      </c>
      <c r="AU155" s="137" t="e">
        <f>IF(#REF!="sníž. přenesená",N155,0)</f>
        <v>#REF!</v>
      </c>
      <c r="AV155" s="137" t="e">
        <f>IF(#REF!="nulová",N155,0)</f>
        <v>#REF!</v>
      </c>
      <c r="AW155" s="18" t="s">
        <v>9</v>
      </c>
      <c r="AX155" s="137">
        <f>ROUND(L155*K155,0)</f>
        <v>0</v>
      </c>
      <c r="AY155" s="18" t="s">
        <v>170</v>
      </c>
      <c r="AZ155" s="18" t="s">
        <v>256</v>
      </c>
    </row>
    <row r="156" spans="2:18" s="1" customFormat="1" ht="6.75" customHeight="1"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</row>
  </sheetData>
  <sheetProtection/>
  <mergeCells count="159">
    <mergeCell ref="H1:K1"/>
    <mergeCell ref="F155:I155"/>
    <mergeCell ref="L155:M155"/>
    <mergeCell ref="N155:Q155"/>
    <mergeCell ref="N115:Q115"/>
    <mergeCell ref="N116:Q116"/>
    <mergeCell ref="N117:Q117"/>
    <mergeCell ref="N126:Q126"/>
    <mergeCell ref="N129:Q129"/>
    <mergeCell ref="N145:Q145"/>
    <mergeCell ref="N147:Q147"/>
    <mergeCell ref="N150:Q150"/>
    <mergeCell ref="N152:Q152"/>
    <mergeCell ref="L148:M148"/>
    <mergeCell ref="N148:Q148"/>
    <mergeCell ref="F149:I149"/>
    <mergeCell ref="N153:Q153"/>
    <mergeCell ref="F151:I151"/>
    <mergeCell ref="L151:M151"/>
    <mergeCell ref="N151:Q151"/>
    <mergeCell ref="N143:Q143"/>
    <mergeCell ref="F144:I144"/>
    <mergeCell ref="L144:M144"/>
    <mergeCell ref="F154:I154"/>
    <mergeCell ref="L154:M154"/>
    <mergeCell ref="N154:Q154"/>
    <mergeCell ref="F146:I146"/>
    <mergeCell ref="L146:M146"/>
    <mergeCell ref="N146:Q146"/>
    <mergeCell ref="F148:I148"/>
    <mergeCell ref="F141:I141"/>
    <mergeCell ref="L141:M141"/>
    <mergeCell ref="N141:Q141"/>
    <mergeCell ref="L149:M149"/>
    <mergeCell ref="N149:Q149"/>
    <mergeCell ref="F142:I142"/>
    <mergeCell ref="L142:M142"/>
    <mergeCell ref="N142:Q142"/>
    <mergeCell ref="F143:I143"/>
    <mergeCell ref="L143:M143"/>
    <mergeCell ref="F137:I137"/>
    <mergeCell ref="L137:M137"/>
    <mergeCell ref="N137:Q137"/>
    <mergeCell ref="N144:Q144"/>
    <mergeCell ref="F139:I139"/>
    <mergeCell ref="L139:M139"/>
    <mergeCell ref="N139:Q139"/>
    <mergeCell ref="F140:I140"/>
    <mergeCell ref="L140:M140"/>
    <mergeCell ref="N140:Q140"/>
    <mergeCell ref="L134:M134"/>
    <mergeCell ref="N134:Q134"/>
    <mergeCell ref="F135:I135"/>
    <mergeCell ref="F136:I136"/>
    <mergeCell ref="L136:M136"/>
    <mergeCell ref="N136:Q136"/>
    <mergeCell ref="N131:Q131"/>
    <mergeCell ref="F132:I132"/>
    <mergeCell ref="L132:M132"/>
    <mergeCell ref="F138:I138"/>
    <mergeCell ref="L138:M138"/>
    <mergeCell ref="N138:Q138"/>
    <mergeCell ref="F133:I133"/>
    <mergeCell ref="L133:M133"/>
    <mergeCell ref="N133:Q133"/>
    <mergeCell ref="F134:I134"/>
    <mergeCell ref="F128:I128"/>
    <mergeCell ref="L128:M128"/>
    <mergeCell ref="N128:Q128"/>
    <mergeCell ref="L135:M135"/>
    <mergeCell ref="N135:Q135"/>
    <mergeCell ref="F130:I130"/>
    <mergeCell ref="L130:M130"/>
    <mergeCell ref="N130:Q130"/>
    <mergeCell ref="F131:I131"/>
    <mergeCell ref="L131:M131"/>
    <mergeCell ref="F124:I124"/>
    <mergeCell ref="L124:M124"/>
    <mergeCell ref="N124:Q124"/>
    <mergeCell ref="N132:Q132"/>
    <mergeCell ref="F125:I125"/>
    <mergeCell ref="L125:M125"/>
    <mergeCell ref="N125:Q125"/>
    <mergeCell ref="F127:I127"/>
    <mergeCell ref="L127:M127"/>
    <mergeCell ref="N127:Q127"/>
    <mergeCell ref="F122:I122"/>
    <mergeCell ref="F123:I123"/>
    <mergeCell ref="L123:M123"/>
    <mergeCell ref="N123:Q123"/>
    <mergeCell ref="F119:I119"/>
    <mergeCell ref="L119:M119"/>
    <mergeCell ref="L122:M122"/>
    <mergeCell ref="N122:Q122"/>
    <mergeCell ref="F120:I120"/>
    <mergeCell ref="L120:M120"/>
    <mergeCell ref="N120:Q120"/>
    <mergeCell ref="F121:I121"/>
    <mergeCell ref="L121:M121"/>
    <mergeCell ref="N121:Q121"/>
    <mergeCell ref="N114:Q114"/>
    <mergeCell ref="F118:I118"/>
    <mergeCell ref="L118:M118"/>
    <mergeCell ref="N118:Q118"/>
    <mergeCell ref="N119:Q119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C75:Q75"/>
    <mergeCell ref="F77:P77"/>
    <mergeCell ref="F78:P78"/>
    <mergeCell ref="M80:P80"/>
    <mergeCell ref="M82:Q82"/>
    <mergeCell ref="M83:Q83"/>
    <mergeCell ref="C85:G85"/>
    <mergeCell ref="N85:Q85"/>
    <mergeCell ref="N87:Q87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8:P18"/>
    <mergeCell ref="O20:P20"/>
    <mergeCell ref="O21:P21"/>
    <mergeCell ref="E24:L24"/>
    <mergeCell ref="M27:P27"/>
    <mergeCell ref="M29:P29"/>
    <mergeCell ref="H31:J31"/>
    <mergeCell ref="M31:P31"/>
    <mergeCell ref="C2:Q2"/>
    <mergeCell ref="C4:Q4"/>
    <mergeCell ref="F6:P6"/>
    <mergeCell ref="F7:P7"/>
    <mergeCell ref="O15:P15"/>
    <mergeCell ref="O9:P9"/>
    <mergeCell ref="O11:P11"/>
    <mergeCell ref="O12:P12"/>
    <mergeCell ref="O14:P14"/>
  </mergeCells>
  <hyperlinks>
    <hyperlink ref="F1:G1" location="C2" display="1) Krycí list rozpočtu"/>
    <hyperlink ref="H1:K1" location="C86" display="2) Rekapitulace rozpočtu"/>
    <hyperlink ref="L1" location="C118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</cp:lastModifiedBy>
  <cp:lastPrinted>2018-07-09T07:58:42Z</cp:lastPrinted>
  <dcterms:created xsi:type="dcterms:W3CDTF">2018-05-24T12:52:45Z</dcterms:created>
  <dcterms:modified xsi:type="dcterms:W3CDTF">2018-07-09T07:59:22Z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